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CL\Saif Safe\C to Ship\"/>
    </mc:Choice>
  </mc:AlternateContent>
  <bookViews>
    <workbookView xWindow="0" yWindow="0" windowWidth="20400" windowHeight="7620"/>
  </bookViews>
  <sheets>
    <sheet name="CTS Bonus FB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2" l="1"/>
  <c r="N4" i="2" s="1"/>
  <c r="S4" i="2" s="1"/>
  <c r="H6" i="2"/>
  <c r="I6" i="2" s="1"/>
  <c r="H13" i="2"/>
  <c r="I13" i="2" s="1"/>
  <c r="J13" i="2" s="1"/>
  <c r="R13" i="2" s="1"/>
  <c r="H12" i="2"/>
  <c r="I12" i="2" s="1"/>
  <c r="H11" i="2"/>
  <c r="I11" i="2" s="1"/>
  <c r="J11" i="2" s="1"/>
  <c r="R11" i="2" s="1"/>
  <c r="H10" i="2"/>
  <c r="I10" i="2" s="1"/>
  <c r="J10" i="2" s="1"/>
  <c r="R10" i="2" s="1"/>
  <c r="H9" i="2"/>
  <c r="I9" i="2" s="1"/>
  <c r="J9" i="2" s="1"/>
  <c r="R9" i="2" s="1"/>
  <c r="H8" i="2"/>
  <c r="I8" i="2" s="1"/>
  <c r="J8" i="2" s="1"/>
  <c r="R8" i="2" s="1"/>
  <c r="H7" i="2"/>
  <c r="I7" i="2" s="1"/>
  <c r="J7" i="2" s="1"/>
  <c r="R7" i="2" s="1"/>
  <c r="H5" i="2"/>
  <c r="I5" i="2" s="1"/>
  <c r="L5" i="2" s="1"/>
  <c r="H4" i="2"/>
  <c r="I4" i="2" s="1"/>
  <c r="L4" i="2" s="1"/>
  <c r="AC13" i="2"/>
  <c r="Q13" i="2"/>
  <c r="M13" i="2"/>
  <c r="P13" i="2" s="1"/>
  <c r="Y13" i="2" s="1"/>
  <c r="AC12" i="2"/>
  <c r="Q12" i="2"/>
  <c r="M12" i="2"/>
  <c r="P12" i="2" s="1"/>
  <c r="Y12" i="2" s="1"/>
  <c r="AC11" i="2"/>
  <c r="Q11" i="2"/>
  <c r="M11" i="2"/>
  <c r="P11" i="2" s="1"/>
  <c r="T11" i="2" s="1"/>
  <c r="AC10" i="2"/>
  <c r="Q10" i="2"/>
  <c r="M10" i="2"/>
  <c r="N10" i="2" s="1"/>
  <c r="S10" i="2" s="1"/>
  <c r="AC9" i="2"/>
  <c r="Q9" i="2"/>
  <c r="M9" i="2"/>
  <c r="P9" i="2" s="1"/>
  <c r="Y9" i="2" s="1"/>
  <c r="AC8" i="2"/>
  <c r="Q8" i="2"/>
  <c r="M8" i="2"/>
  <c r="P8" i="2" s="1"/>
  <c r="Y8" i="2" s="1"/>
  <c r="AC7" i="2"/>
  <c r="Q7" i="2"/>
  <c r="M7" i="2"/>
  <c r="P7" i="2" s="1"/>
  <c r="T7" i="2" s="1"/>
  <c r="AC6" i="2"/>
  <c r="Q6" i="2"/>
  <c r="M6" i="2"/>
  <c r="N6" i="2" s="1"/>
  <c r="S6" i="2" s="1"/>
  <c r="AC5" i="2"/>
  <c r="Q5" i="2"/>
  <c r="M5" i="2"/>
  <c r="P5" i="2" s="1"/>
  <c r="T5" i="2" s="1"/>
  <c r="AC4" i="2"/>
  <c r="Q4" i="2"/>
  <c r="P4" i="2"/>
  <c r="T4" i="2" s="1"/>
  <c r="AA2" i="2"/>
  <c r="Z2" i="2"/>
  <c r="F2" i="2"/>
  <c r="Q2" i="2" s="1"/>
  <c r="E2" i="2"/>
  <c r="Y4" i="2" l="1"/>
  <c r="Y5" i="2"/>
  <c r="Y11" i="2"/>
  <c r="Y7" i="2"/>
  <c r="T13" i="2"/>
  <c r="T9" i="2"/>
  <c r="T12" i="2"/>
  <c r="T8" i="2"/>
  <c r="L9" i="2"/>
  <c r="L13" i="2"/>
  <c r="J12" i="2"/>
  <c r="R12" i="2" s="1"/>
  <c r="L12" i="2"/>
  <c r="L6" i="2"/>
  <c r="J6" i="2"/>
  <c r="L8" i="2"/>
  <c r="J4" i="2"/>
  <c r="R4" i="2" s="1"/>
  <c r="L11" i="2"/>
  <c r="L7" i="2"/>
  <c r="L10" i="2"/>
  <c r="J5" i="2"/>
  <c r="R5" i="2" s="1"/>
  <c r="I2" i="2"/>
  <c r="N11" i="2"/>
  <c r="S11" i="2" s="1"/>
  <c r="P6" i="2"/>
  <c r="P10" i="2"/>
  <c r="P2" i="2" s="1"/>
  <c r="O10" i="2"/>
  <c r="K10" i="2"/>
  <c r="N8" i="2"/>
  <c r="S8" i="2" s="1"/>
  <c r="N12" i="2"/>
  <c r="S12" i="2" s="1"/>
  <c r="H2" i="2"/>
  <c r="N7" i="2"/>
  <c r="S7" i="2" s="1"/>
  <c r="K9" i="2"/>
  <c r="K13" i="2"/>
  <c r="K8" i="2"/>
  <c r="O7" i="2"/>
  <c r="O11" i="2"/>
  <c r="N5" i="2"/>
  <c r="S5" i="2" s="1"/>
  <c r="K7" i="2"/>
  <c r="O8" i="2"/>
  <c r="N9" i="2"/>
  <c r="S9" i="2" s="1"/>
  <c r="K11" i="2"/>
  <c r="N13" i="2"/>
  <c r="S13" i="2" s="1"/>
  <c r="M2" i="2"/>
  <c r="S2" i="2" s="1"/>
  <c r="O9" i="2"/>
  <c r="O13" i="2"/>
  <c r="O12" i="2" l="1"/>
  <c r="AB12" i="2" s="1"/>
  <c r="X12" i="2" s="1"/>
  <c r="K12" i="2"/>
  <c r="U12" i="2"/>
  <c r="O6" i="2"/>
  <c r="R6" i="2"/>
  <c r="AB9" i="2"/>
  <c r="X9" i="2" s="1"/>
  <c r="U9" i="2"/>
  <c r="AB10" i="2"/>
  <c r="X10" i="2" s="1"/>
  <c r="U10" i="2"/>
  <c r="AB13" i="2"/>
  <c r="X13" i="2" s="1"/>
  <c r="U13" i="2"/>
  <c r="AB11" i="2"/>
  <c r="X11" i="2" s="1"/>
  <c r="U11" i="2"/>
  <c r="Y10" i="2"/>
  <c r="T10" i="2"/>
  <c r="AB8" i="2"/>
  <c r="X8" i="2" s="1"/>
  <c r="U8" i="2"/>
  <c r="AB7" i="2"/>
  <c r="X7" i="2" s="1"/>
  <c r="U7" i="2"/>
  <c r="Y6" i="2"/>
  <c r="T6" i="2"/>
  <c r="K5" i="2"/>
  <c r="O5" i="2"/>
  <c r="K6" i="2"/>
  <c r="O4" i="2"/>
  <c r="K4" i="2"/>
  <c r="N2" i="2"/>
  <c r="J2" i="2"/>
  <c r="R2" i="2" s="1"/>
  <c r="Y2" i="2" l="1"/>
  <c r="K2" i="2"/>
  <c r="AB6" i="2"/>
  <c r="X6" i="2" s="1"/>
  <c r="U6" i="2"/>
  <c r="AB5" i="2"/>
  <c r="X5" i="2" s="1"/>
  <c r="U5" i="2"/>
  <c r="U4" i="2"/>
  <c r="AB4" i="2"/>
  <c r="O2" i="2"/>
  <c r="X4" i="2" l="1"/>
  <c r="X2" i="2" s="1"/>
  <c r="AB2" i="2"/>
</calcChain>
</file>

<file path=xl/sharedStrings.xml><?xml version="1.0" encoding="utf-8"?>
<sst xmlns="http://schemas.openxmlformats.org/spreadsheetml/2006/main" count="73" uniqueCount="65">
  <si>
    <t>Actual Order Qty in Pcs</t>
  </si>
  <si>
    <t>SHIP.QTY PCS</t>
  </si>
  <si>
    <t>Type Of Wash</t>
  </si>
  <si>
    <t>Line No</t>
  </si>
  <si>
    <t>SHIPMENT QTY</t>
  </si>
  <si>
    <t>SAMPLE QTY</t>
  </si>
  <si>
    <t>CM/Pcs</t>
  </si>
  <si>
    <t>NON WASH</t>
  </si>
  <si>
    <t>3+5</t>
  </si>
  <si>
    <t>3+4</t>
  </si>
  <si>
    <t>WASH</t>
  </si>
  <si>
    <t>Cut to Ship Incentive Bonus Plan Calculation: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</si>
  <si>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</si>
  <si>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</si>
  <si>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</si>
  <si>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</si>
  <si>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</si>
  <si>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</si>
  <si>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</si>
  <si>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</si>
  <si>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</si>
  <si>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</si>
  <si>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A-001</t>
  </si>
  <si>
    <t>A-002</t>
  </si>
  <si>
    <t>A-003</t>
  </si>
  <si>
    <t>A-004</t>
  </si>
  <si>
    <t>A-005</t>
  </si>
  <si>
    <t>A-006</t>
  </si>
  <si>
    <t>A-007</t>
  </si>
  <si>
    <t>A-008</t>
  </si>
  <si>
    <t>A-009</t>
  </si>
  <si>
    <t>A-010</t>
  </si>
  <si>
    <t>SaifSafe-001</t>
  </si>
  <si>
    <t>SaifSafe-002</t>
  </si>
  <si>
    <t>SaifSafe-003</t>
  </si>
  <si>
    <t>SaifSafe-004</t>
  </si>
  <si>
    <t>SaifSafe-005</t>
  </si>
  <si>
    <t>SaifSafe-006</t>
  </si>
  <si>
    <t>SaifSafe-007</t>
  </si>
  <si>
    <t>SaifSafe-008</t>
  </si>
  <si>
    <t>SaifSafe-009</t>
  </si>
  <si>
    <t>SaifSafe-010</t>
  </si>
  <si>
    <t>Ex-Factory Date</t>
  </si>
  <si>
    <t>Buyer Name</t>
  </si>
  <si>
    <t>Order No.</t>
  </si>
  <si>
    <t>Style No /PO No.</t>
  </si>
  <si>
    <t>Actula Cutting Qty In Pcs</t>
  </si>
  <si>
    <t>Tolerable Accepted Cutting Qty
qty in Pcs</t>
  </si>
  <si>
    <t>Tolerance % Cut  Qty. (as per ship policy)</t>
  </si>
  <si>
    <t>Tolerable Accepted Ship Qty
qty in Pcs</t>
  </si>
  <si>
    <t>Revised Order Qty 
for Act. cut qty in Pcs</t>
  </si>
  <si>
    <t xml:space="preserve">Extra/Short Cutting Qty in Pcs for Revised Order Qty </t>
  </si>
  <si>
    <t xml:space="preserve">Extra/Short Cutting Qty in Pcs for Act. Order Qty </t>
  </si>
  <si>
    <t>Cut to Ship Rejection Qty in Pcs</t>
  </si>
  <si>
    <t>BONUS/FINE for Revised Excess/ (Short) Qty.</t>
  </si>
  <si>
    <t>BONUS/FINE for Act. Excess/ (Short) Qty.</t>
  </si>
  <si>
    <t>(CM) BONUS/ FINE</t>
  </si>
  <si>
    <t>CM Per Dzn.</t>
  </si>
  <si>
    <t>Excess Cut % for Act. Order Qty.</t>
  </si>
  <si>
    <t>Excess Cut % for Revised Order Qty.</t>
  </si>
  <si>
    <t>Rejection %</t>
  </si>
  <si>
    <t>Excess Ship % for Act. Order Qty.</t>
  </si>
  <si>
    <t>Excess Ship % for Revised Order Qty.</t>
  </si>
  <si>
    <t>Bonus/(Penalty) Qty in Pcs 
(For Revised Order Qty )</t>
  </si>
  <si>
    <t>Extra/(Short) Ship Qty in Pcs for Act. Order 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</si>
</sst>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[$-409]d\-mmm\-yy;@"/>
    <numFmt numFmtId="165" formatCode="0.0%"/>
    <numFmt numFmtId="166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Bahnschrift"/>
      <family val="2"/>
    </font>
    <font>
      <sz val="12"/>
      <color theme="1"/>
      <name val="Bahnschrift"/>
      <family val="2"/>
    </font>
    <font>
      <sz val="12"/>
      <color theme="1"/>
      <name val="Calibri"/>
      <family val="2"/>
      <scheme val="minor"/>
    </font>
    <font>
      <b/>
      <u/>
      <sz val="15"/>
      <color rgb="FFFF0000"/>
      <name val="Arial Black"/>
      <family val="2"/>
    </font>
    <font>
      <b/>
      <sz val="12"/>
      <color theme="0"/>
      <name val="Bahnschrift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b/>
      <sz val="10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68">
    <xf numFmtId="0" fontId="0" fillId="0" borderId="0" xfId="0"/>
    <xf numFmtId="164" fontId="2" fillId="2" borderId="1" xfId="3" applyNumberFormat="1" applyFont="1" applyFill="1" applyBorder="1" applyAlignment="1">
      <alignment horizontal="center" vertical="center"/>
    </xf>
    <xf numFmtId="0" fontId="2" fillId="6" borderId="1" xfId="3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5" borderId="1" xfId="0" applyNumberFormat="1" applyFont="1" applyFill="1" applyBorder="1" applyAlignment="1">
      <alignment horizontal="center" vertical="center"/>
    </xf>
    <xf numFmtId="10" fontId="2" fillId="2" borderId="1" xfId="0" quotePrefix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2" fillId="2" borderId="1" xfId="3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1" fontId="6" fillId="8" borderId="1" xfId="0" applyNumberFormat="1" applyFont="1" applyFill="1" applyBorder="1" applyAlignment="1">
      <alignment horizontal="center" vertical="center"/>
    </xf>
    <xf numFmtId="10" fontId="2" fillId="2" borderId="3" xfId="0" quotePrefix="1" applyNumberFormat="1" applyFont="1" applyFill="1" applyBorder="1" applyAlignment="1">
      <alignment horizontal="center" vertical="center"/>
    </xf>
    <xf numFmtId="166" fontId="4" fillId="7" borderId="4" xfId="1" applyNumberFormat="1" applyFont="1" applyFill="1" applyBorder="1"/>
    <xf numFmtId="10" fontId="2" fillId="2" borderId="5" xfId="0" quotePrefix="1" applyNumberFormat="1" applyFont="1" applyFill="1" applyBorder="1" applyAlignment="1">
      <alignment horizontal="center" vertical="center"/>
    </xf>
    <xf numFmtId="165" fontId="2" fillId="2" borderId="5" xfId="0" quotePrefix="1" applyNumberFormat="1" applyFont="1" applyFill="1" applyBorder="1" applyAlignment="1">
      <alignment horizontal="center" vertical="center"/>
    </xf>
    <xf numFmtId="164" fontId="2" fillId="2" borderId="3" xfId="3" applyNumberFormat="1" applyFont="1" applyFill="1" applyBorder="1" applyAlignment="1">
      <alignment horizontal="center" vertical="center"/>
    </xf>
    <xf numFmtId="0" fontId="2" fillId="6" borderId="3" xfId="3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/>
    </xf>
    <xf numFmtId="1" fontId="6" fillId="8" borderId="3" xfId="0" applyNumberFormat="1" applyFont="1" applyFill="1" applyBorder="1" applyAlignment="1">
      <alignment horizontal="center" vertical="center"/>
    </xf>
    <xf numFmtId="1" fontId="2" fillId="5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164" fontId="2" fillId="2" borderId="2" xfId="3" applyNumberFormat="1" applyFont="1" applyFill="1" applyBorder="1" applyAlignment="1">
      <alignment horizontal="center" vertical="center"/>
    </xf>
    <xf numFmtId="0" fontId="2" fillId="6" borderId="2" xfId="3" applyFont="1" applyFill="1" applyBorder="1" applyAlignment="1">
      <alignment horizontal="center" vertical="center" wrapText="1"/>
    </xf>
    <xf numFmtId="0" fontId="2" fillId="2" borderId="2" xfId="3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1" fontId="6" fillId="8" borderId="2" xfId="0" applyNumberFormat="1" applyFont="1" applyFill="1" applyBorder="1" applyAlignment="1">
      <alignment horizontal="center" vertical="center"/>
    </xf>
    <xf numFmtId="1" fontId="2" fillId="5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10" fontId="2" fillId="2" borderId="2" xfId="0" quotePrefix="1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1" fontId="2" fillId="9" borderId="2" xfId="0" applyNumberFormat="1" applyFont="1" applyFill="1" applyBorder="1" applyAlignment="1">
      <alignment horizontal="center" vertical="center"/>
    </xf>
    <xf numFmtId="1" fontId="2" fillId="9" borderId="1" xfId="0" applyNumberFormat="1" applyFont="1" applyFill="1" applyBorder="1" applyAlignment="1">
      <alignment horizontal="center" vertical="center"/>
    </xf>
    <xf numFmtId="1" fontId="2" fillId="9" borderId="3" xfId="0" applyNumberFormat="1" applyFont="1" applyFill="1" applyBorder="1" applyAlignment="1">
      <alignment horizontal="center" vertical="center"/>
    </xf>
    <xf numFmtId="2" fontId="2" fillId="9" borderId="2" xfId="0" applyNumberFormat="1" applyFont="1" applyFill="1" applyBorder="1" applyAlignment="1">
      <alignment horizontal="center" vertical="center"/>
    </xf>
    <xf numFmtId="2" fontId="2" fillId="9" borderId="1" xfId="0" applyNumberFormat="1" applyFont="1" applyFill="1" applyBorder="1" applyAlignment="1">
      <alignment horizontal="center" vertical="center"/>
    </xf>
    <xf numFmtId="2" fontId="2" fillId="9" borderId="3" xfId="0" applyNumberFormat="1" applyFont="1" applyFill="1" applyBorder="1" applyAlignment="1">
      <alignment horizontal="center" vertical="center"/>
    </xf>
    <xf numFmtId="10" fontId="2" fillId="2" borderId="0" xfId="0" quotePrefix="1" applyNumberFormat="1" applyFont="1" applyFill="1" applyBorder="1" applyAlignment="1">
      <alignment horizontal="center" vertical="center"/>
    </xf>
    <xf numFmtId="10" fontId="2" fillId="3" borderId="2" xfId="2" applyNumberFormat="1" applyFont="1" applyFill="1" applyBorder="1" applyAlignment="1">
      <alignment horizontal="center" vertical="center"/>
    </xf>
    <xf numFmtId="10" fontId="2" fillId="3" borderId="1" xfId="2" applyNumberFormat="1" applyFont="1" applyFill="1" applyBorder="1" applyAlignment="1">
      <alignment horizontal="center" vertical="center"/>
    </xf>
    <xf numFmtId="10" fontId="2" fillId="3" borderId="3" xfId="2" applyNumberFormat="1" applyFont="1" applyFill="1" applyBorder="1" applyAlignment="1">
      <alignment horizontal="center" vertical="center"/>
    </xf>
    <xf numFmtId="0" fontId="7" fillId="4" borderId="3" xfId="0" applyNumberFormat="1" applyFont="1" applyFill="1" applyBorder="1" applyAlignment="1">
      <alignment horizontal="center" vertical="center" wrapText="1"/>
    </xf>
    <xf numFmtId="0" fontId="7" fillId="3" borderId="3" xfId="0" applyNumberFormat="1" applyFont="1" applyFill="1" applyBorder="1" applyAlignment="1">
      <alignment horizontal="center" vertical="center" wrapText="1"/>
    </xf>
    <xf numFmtId="0" fontId="8" fillId="8" borderId="3" xfId="0" applyNumberFormat="1" applyFont="1" applyFill="1" applyBorder="1" applyAlignment="1">
      <alignment horizontal="center" vertical="center" wrapText="1"/>
    </xf>
    <xf numFmtId="0" fontId="7" fillId="9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5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14"/>
  <sheetViews>
    <sheetView showGridLines="0" tabSelected="1" zoomScale="84" zoomScaleNormal="84" workbookViewId="0">
      <pane xSplit="5" ySplit="3" topLeftCell="F4" activePane="bottomRight" state="frozen"/>
      <selection pane="topRight" activeCell="F1" sqref="F1"/>
      <selection pane="bottomLeft" activeCell="A5" sqref="A5"/>
      <selection pane="bottomRight" activeCell="X1" sqref="P1:X1048576"/>
    </sheetView>
  </sheetViews>
  <sheetFormatPr defaultRowHeight="15.75" x14ac:dyDescent="0.25"/>
  <cols>
    <col min="1" max="1" width="12.5703125" style="17" customWidth="1"/>
    <col min="2" max="2" width="8.42578125" style="17" customWidth="1"/>
    <col min="3" max="3" width="11.28515625" style="17" bestFit="1" customWidth="1"/>
    <col min="4" max="7" width="15.28515625" style="17" customWidth="1"/>
    <col min="8" max="8" width="17.42578125" style="17" customWidth="1"/>
    <col min="9" max="9" width="16.42578125" style="17" customWidth="1"/>
    <col min="10" max="11" width="15.28515625" style="17" customWidth="1"/>
    <col min="12" max="12" width="14.42578125" style="17" customWidth="1"/>
    <col min="13" max="13" width="11" style="17" customWidth="1"/>
    <col min="14" max="14" width="15.28515625" style="17" customWidth="1"/>
    <col min="15" max="15" width="19.28515625" style="17" customWidth="1"/>
    <col min="16" max="22" width="15.28515625" style="17" customWidth="1"/>
    <col min="23" max="23" width="8.85546875" style="17" customWidth="1"/>
    <col min="24" max="26" width="15.28515625" style="17" customWidth="1"/>
    <col min="27" max="27" width="10.7109375" style="17" customWidth="1"/>
    <col min="28" max="28" width="12.42578125" style="17" customWidth="1"/>
    <col min="29" max="29" width="11.85546875" style="17" customWidth="1"/>
    <col min="30" max="30" width="11.140625" style="17" customWidth="1"/>
    <col min="31" max="16384" width="9.140625" style="17"/>
  </cols>
  <sheetData>
    <row r="1" spans="1:30" ht="23.25" x14ac:dyDescent="0.45">
      <c r="A1" s="18" t="s">
        <v>11</v>
      </c>
    </row>
    <row r="2" spans="1:30" x14ac:dyDescent="0.25">
      <c r="E2" s="21">
        <f>SUBTOTAL(9,E4:E13)</f>
        <v>16904</v>
      </c>
      <c r="F2" s="21">
        <f>SUBTOTAL(9,F4:F13)</f>
        <v>16882</v>
      </c>
      <c r="H2" s="21">
        <f>SUBTOTAL(9,H4:H13)</f>
        <v>161.04500000000002</v>
      </c>
      <c r="I2" s="21">
        <f>SUBTOTAL(9,I4:I13)</f>
        <v>17065.045000000002</v>
      </c>
      <c r="J2" s="21">
        <f>SUBTOTAL(9,J4:J13)</f>
        <v>16723.231304692432</v>
      </c>
      <c r="K2" s="21">
        <f>SUBTOTAL(9,K4:K13)</f>
        <v>158.76869530756497</v>
      </c>
      <c r="L2" s="21"/>
      <c r="M2" s="21">
        <f>SUBTOTAL(9,M4:M13)</f>
        <v>16829</v>
      </c>
      <c r="N2" s="21">
        <f>SUBTOTAL(9,N4:N13)</f>
        <v>-53</v>
      </c>
      <c r="O2" s="21">
        <f>SUBTOTAL(9,O4:O13)</f>
        <v>105.76869530756497</v>
      </c>
      <c r="P2" s="21">
        <f>SUBTOTAL(9,P4:P13)</f>
        <v>-75</v>
      </c>
      <c r="Q2" s="22">
        <f>(F2-E2)/F2</f>
        <v>-1.3031631323302925E-3</v>
      </c>
      <c r="R2" s="23">
        <f>SUM(F2/J2)-100%</f>
        <v>9.4939005754837158E-3</v>
      </c>
      <c r="S2" s="22">
        <f>(M2-F2)/M2</f>
        <v>-3.1493255689583458E-3</v>
      </c>
      <c r="T2" s="59"/>
      <c r="U2" s="59"/>
      <c r="X2" s="21">
        <f>SUBTOTAL(9,X4:X13)</f>
        <v>34.732481427103863</v>
      </c>
      <c r="Y2" s="21">
        <f>SUBTOTAL(9,Y4:Y13)</f>
        <v>-42.855000000000004</v>
      </c>
      <c r="Z2" s="21">
        <f>SUBTOTAL(9,Z4:Z13)</f>
        <v>16777</v>
      </c>
      <c r="AA2" s="21">
        <f>SUBTOTAL(9,AA4:AA13)</f>
        <v>52</v>
      </c>
      <c r="AB2" s="21">
        <f>SUBTOTAL(9,AB4:AB13)</f>
        <v>115.77493809034623</v>
      </c>
    </row>
    <row r="3" spans="1:30" s="67" customFormat="1" ht="38.25" customHeight="1" thickBot="1" x14ac:dyDescent="0.25">
      <c r="A3" s="63" t="s">
        <v>42</v>
      </c>
      <c r="B3" s="63" t="s">
        <v>43</v>
      </c>
      <c r="C3" s="63" t="s">
        <v>44</v>
      </c>
      <c r="D3" s="63" t="s">
        <v>45</v>
      </c>
      <c r="E3" s="63" t="s">
        <v>0</v>
      </c>
      <c r="F3" s="63" t="s">
        <v>46</v>
      </c>
      <c r="G3" s="64" t="s">
        <v>48</v>
      </c>
      <c r="H3" s="63" t="s">
        <v>47</v>
      </c>
      <c r="I3" s="63" t="s">
        <v>49</v>
      </c>
      <c r="J3" s="63" t="s">
        <v>50</v>
      </c>
      <c r="K3" s="65" t="s">
        <v>51</v>
      </c>
      <c r="L3" s="66" t="s">
        <v>52</v>
      </c>
      <c r="M3" s="63" t="s">
        <v>1</v>
      </c>
      <c r="N3" s="63" t="s">
        <v>53</v>
      </c>
      <c r="O3" s="65" t="s">
        <v>63</v>
      </c>
      <c r="P3" s="66" t="s">
        <v>64</v>
      </c>
      <c r="Q3" s="63" t="s">
        <v>58</v>
      </c>
      <c r="R3" s="63" t="s">
        <v>59</v>
      </c>
      <c r="S3" s="63" t="s">
        <v>60</v>
      </c>
      <c r="T3" s="63" t="s">
        <v>61</v>
      </c>
      <c r="U3" s="63" t="s">
        <v>62</v>
      </c>
      <c r="V3" s="63" t="s">
        <v>2</v>
      </c>
      <c r="W3" s="63" t="s">
        <v>3</v>
      </c>
      <c r="X3" s="63" t="s">
        <v>54</v>
      </c>
      <c r="Y3" s="63" t="s">
        <v>55</v>
      </c>
      <c r="Z3" s="63" t="s">
        <v>4</v>
      </c>
      <c r="AA3" s="63" t="s">
        <v>5</v>
      </c>
      <c r="AB3" s="63" t="s">
        <v>56</v>
      </c>
      <c r="AC3" s="63" t="s">
        <v>57</v>
      </c>
      <c r="AD3" s="63" t="s">
        <v>6</v>
      </c>
    </row>
    <row r="4" spans="1:30" s="13" customFormat="1" ht="20.100000000000001" customHeight="1" thickTop="1" x14ac:dyDescent="0.2">
      <c r="A4" s="38">
        <v>44348</v>
      </c>
      <c r="B4" s="39" t="s">
        <v>12</v>
      </c>
      <c r="C4" s="40" t="s">
        <v>22</v>
      </c>
      <c r="D4" s="41" t="s">
        <v>32</v>
      </c>
      <c r="E4" s="41">
        <v>3580</v>
      </c>
      <c r="F4" s="42">
        <v>3606</v>
      </c>
      <c r="G4" s="60">
        <v>8.5000000000000006E-3</v>
      </c>
      <c r="H4" s="43">
        <f>SUM(E4*G4)</f>
        <v>30.430000000000003</v>
      </c>
      <c r="I4" s="43">
        <f>E4+H4</f>
        <v>3610.43</v>
      </c>
      <c r="J4" s="43">
        <f>IFERROR(E4/I4,0)*F4</f>
        <v>3575.6073376301438</v>
      </c>
      <c r="K4" s="44">
        <f t="shared" ref="K4:K13" si="0">SUM(F4-J4)</f>
        <v>30.392662369856225</v>
      </c>
      <c r="L4" s="53">
        <f>F4-I4</f>
        <v>-4.4299999999998363</v>
      </c>
      <c r="M4" s="45">
        <f t="shared" ref="M4:M13" si="1">Z4+AA4</f>
        <v>3592</v>
      </c>
      <c r="N4" s="46">
        <f t="shared" ref="N4:N13" si="2">SUM(M4-F4)</f>
        <v>-14</v>
      </c>
      <c r="O4" s="44">
        <f t="shared" ref="O4:O13" si="3">SUM(M4-J4)</f>
        <v>16.392662369856225</v>
      </c>
      <c r="P4" s="56">
        <f t="shared" ref="P4:P13" si="4">SUM(M4-E4)</f>
        <v>12</v>
      </c>
      <c r="Q4" s="47">
        <f t="shared" ref="Q4:Q13" si="5">(F4-E4)/F4</f>
        <v>7.2102052135330002E-3</v>
      </c>
      <c r="R4" s="47">
        <f>(F4-J4)/F4</f>
        <v>8.4283589489340619E-3</v>
      </c>
      <c r="S4" s="47">
        <f>N4/F4</f>
        <v>-3.8824181919023849E-3</v>
      </c>
      <c r="T4" s="47">
        <f>P4/E4</f>
        <v>3.3519553072625698E-3</v>
      </c>
      <c r="U4" s="47">
        <f>O4/J4</f>
        <v>4.5845812534664456E-3</v>
      </c>
      <c r="V4" s="48" t="s">
        <v>7</v>
      </c>
      <c r="W4" s="49">
        <v>5</v>
      </c>
      <c r="X4" s="46">
        <f t="shared" ref="X4:X13" si="6">SUM(AB4*30%)</f>
        <v>4.917798710956867</v>
      </c>
      <c r="Y4" s="46">
        <f>(P4*AD4)*30%</f>
        <v>3.5999999999999996</v>
      </c>
      <c r="Z4" s="50">
        <v>3580</v>
      </c>
      <c r="AA4" s="51">
        <v>12</v>
      </c>
      <c r="AB4" s="52">
        <f t="shared" ref="AB4:AB13" si="7">SUM(O4/12)*AC4</f>
        <v>16.392662369856225</v>
      </c>
      <c r="AC4" s="52">
        <f>AD4*12</f>
        <v>12</v>
      </c>
      <c r="AD4" s="52">
        <v>1</v>
      </c>
    </row>
    <row r="5" spans="1:30" s="13" customFormat="1" ht="20.100000000000001" customHeight="1" x14ac:dyDescent="0.2">
      <c r="A5" s="1">
        <v>44348</v>
      </c>
      <c r="B5" s="2" t="s">
        <v>13</v>
      </c>
      <c r="C5" s="14" t="s">
        <v>23</v>
      </c>
      <c r="D5" s="14" t="s">
        <v>33</v>
      </c>
      <c r="E5" s="15">
        <v>7392</v>
      </c>
      <c r="F5" s="16">
        <v>7428</v>
      </c>
      <c r="G5" s="61">
        <v>8.0000000000000002E-3</v>
      </c>
      <c r="H5" s="5">
        <f t="shared" ref="H5:H13" si="8">SUM(E5*G5)</f>
        <v>59.136000000000003</v>
      </c>
      <c r="I5" s="5">
        <f t="shared" ref="I5:I13" si="9">E5+H5</f>
        <v>7451.1360000000004</v>
      </c>
      <c r="J5" s="5">
        <f t="shared" ref="J5:J13" si="10">IFERROR(E5/I5,0)*F5</f>
        <v>7369.0476190476184</v>
      </c>
      <c r="K5" s="19">
        <f t="shared" si="0"/>
        <v>58.952380952381645</v>
      </c>
      <c r="L5" s="54">
        <f t="shared" ref="L5:L13" si="11">F5-I5</f>
        <v>-23.136000000000422</v>
      </c>
      <c r="M5" s="6">
        <f t="shared" si="1"/>
        <v>7404</v>
      </c>
      <c r="N5" s="4">
        <f t="shared" si="2"/>
        <v>-24</v>
      </c>
      <c r="O5" s="19">
        <f t="shared" si="3"/>
        <v>34.952380952381645</v>
      </c>
      <c r="P5" s="57">
        <f t="shared" si="4"/>
        <v>12</v>
      </c>
      <c r="Q5" s="7">
        <f t="shared" si="5"/>
        <v>4.8465266558966073E-3</v>
      </c>
      <c r="R5" s="47">
        <f t="shared" ref="R5:R13" si="12">(F5-J5)/F5</f>
        <v>7.9365079365080297E-3</v>
      </c>
      <c r="S5" s="47">
        <f t="shared" ref="S5:S13" si="13">N5/F5</f>
        <v>-3.2310177705977385E-3</v>
      </c>
      <c r="T5" s="47">
        <f t="shared" ref="T5:T13" si="14">P5/E5</f>
        <v>1.6233766233766235E-3</v>
      </c>
      <c r="U5" s="47">
        <f t="shared" ref="U5:U13" si="15">O5/J5</f>
        <v>4.7431340872375743E-3</v>
      </c>
      <c r="V5" s="8" t="s">
        <v>7</v>
      </c>
      <c r="W5" s="9" t="s">
        <v>8</v>
      </c>
      <c r="X5" s="4">
        <f t="shared" si="6"/>
        <v>7.8642857142858702</v>
      </c>
      <c r="Y5" s="4">
        <f t="shared" ref="Y5:Y13" si="16">(P5*AD5)*30%</f>
        <v>2.6999999999999997</v>
      </c>
      <c r="Z5" s="10">
        <v>7392</v>
      </c>
      <c r="AA5" s="10">
        <v>12</v>
      </c>
      <c r="AB5" s="12">
        <f t="shared" si="7"/>
        <v>26.214285714286234</v>
      </c>
      <c r="AC5" s="12">
        <f t="shared" ref="AC5:AC13" si="17">AD5*12</f>
        <v>9</v>
      </c>
      <c r="AD5" s="12">
        <v>0.75</v>
      </c>
    </row>
    <row r="6" spans="1:30" s="13" customFormat="1" ht="20.100000000000001" customHeight="1" x14ac:dyDescent="0.2">
      <c r="A6" s="1">
        <v>44348</v>
      </c>
      <c r="B6" s="2" t="s">
        <v>14</v>
      </c>
      <c r="C6" s="14" t="s">
        <v>24</v>
      </c>
      <c r="D6" s="3" t="s">
        <v>34</v>
      </c>
      <c r="E6" s="15">
        <v>458</v>
      </c>
      <c r="F6" s="16">
        <v>480</v>
      </c>
      <c r="G6" s="61">
        <v>0.01</v>
      </c>
      <c r="H6" s="5">
        <f>SUM(E6*G6)</f>
        <v>4.58</v>
      </c>
      <c r="I6" s="5">
        <f t="shared" si="9"/>
        <v>462.58</v>
      </c>
      <c r="J6" s="5">
        <f t="shared" si="10"/>
        <v>475.24752475247521</v>
      </c>
      <c r="K6" s="19">
        <f t="shared" si="0"/>
        <v>4.7524752475247851</v>
      </c>
      <c r="L6" s="54">
        <f t="shared" si="11"/>
        <v>17.420000000000016</v>
      </c>
      <c r="M6" s="6">
        <f t="shared" si="1"/>
        <v>478</v>
      </c>
      <c r="N6" s="4">
        <f t="shared" si="2"/>
        <v>-2</v>
      </c>
      <c r="O6" s="19">
        <f t="shared" si="3"/>
        <v>2.7524752475247851</v>
      </c>
      <c r="P6" s="57">
        <f t="shared" si="4"/>
        <v>20</v>
      </c>
      <c r="Q6" s="7">
        <f t="shared" si="5"/>
        <v>4.583333333333333E-2</v>
      </c>
      <c r="R6" s="47">
        <f t="shared" si="12"/>
        <v>9.9009900990099688E-3</v>
      </c>
      <c r="S6" s="47">
        <f t="shared" si="13"/>
        <v>-4.1666666666666666E-3</v>
      </c>
      <c r="T6" s="47">
        <f t="shared" si="14"/>
        <v>4.3668122270742356E-2</v>
      </c>
      <c r="U6" s="47">
        <f t="shared" si="15"/>
        <v>5.7916666666667357E-3</v>
      </c>
      <c r="V6" s="8" t="s">
        <v>7</v>
      </c>
      <c r="W6" s="9" t="s">
        <v>9</v>
      </c>
      <c r="X6" s="4">
        <f t="shared" si="6"/>
        <v>0.61930693069307663</v>
      </c>
      <c r="Y6" s="4">
        <f t="shared" si="16"/>
        <v>4.5</v>
      </c>
      <c r="Z6" s="10">
        <v>476</v>
      </c>
      <c r="AA6" s="10">
        <v>2</v>
      </c>
      <c r="AB6" s="12">
        <f t="shared" si="7"/>
        <v>2.0643564356435888</v>
      </c>
      <c r="AC6" s="12">
        <f t="shared" si="17"/>
        <v>9</v>
      </c>
      <c r="AD6" s="12">
        <v>0.75</v>
      </c>
    </row>
    <row r="7" spans="1:30" s="13" customFormat="1" ht="20.100000000000001" customHeight="1" x14ac:dyDescent="0.2">
      <c r="A7" s="1">
        <v>44348</v>
      </c>
      <c r="B7" s="2" t="s">
        <v>15</v>
      </c>
      <c r="C7" s="14" t="s">
        <v>25</v>
      </c>
      <c r="D7" s="14" t="s">
        <v>35</v>
      </c>
      <c r="E7" s="15">
        <v>2000</v>
      </c>
      <c r="F7" s="16">
        <v>1998</v>
      </c>
      <c r="G7" s="61">
        <v>0.01</v>
      </c>
      <c r="H7" s="5">
        <f t="shared" si="8"/>
        <v>20</v>
      </c>
      <c r="I7" s="5">
        <f t="shared" si="9"/>
        <v>2020</v>
      </c>
      <c r="J7" s="5">
        <f t="shared" si="10"/>
        <v>1978.2178217821781</v>
      </c>
      <c r="K7" s="19">
        <f t="shared" si="0"/>
        <v>19.782178217821865</v>
      </c>
      <c r="L7" s="54">
        <f t="shared" si="11"/>
        <v>-22</v>
      </c>
      <c r="M7" s="6">
        <f t="shared" si="1"/>
        <v>1992</v>
      </c>
      <c r="N7" s="4">
        <f t="shared" si="2"/>
        <v>-6</v>
      </c>
      <c r="O7" s="19">
        <f t="shared" si="3"/>
        <v>13.782178217821865</v>
      </c>
      <c r="P7" s="57">
        <f t="shared" si="4"/>
        <v>-8</v>
      </c>
      <c r="Q7" s="7">
        <f t="shared" si="5"/>
        <v>-1.001001001001001E-3</v>
      </c>
      <c r="R7" s="47">
        <f t="shared" si="12"/>
        <v>9.9009900990099427E-3</v>
      </c>
      <c r="S7" s="47">
        <f t="shared" si="13"/>
        <v>-3.003003003003003E-3</v>
      </c>
      <c r="T7" s="47">
        <f t="shared" si="14"/>
        <v>-4.0000000000000001E-3</v>
      </c>
      <c r="U7" s="47">
        <f t="shared" si="15"/>
        <v>6.9669669669670097E-3</v>
      </c>
      <c r="V7" s="8" t="s">
        <v>7</v>
      </c>
      <c r="W7" s="9">
        <v>3</v>
      </c>
      <c r="X7" s="4">
        <f t="shared" si="6"/>
        <v>4.1346534653465596</v>
      </c>
      <c r="Y7" s="4">
        <f t="shared" si="16"/>
        <v>-2.4</v>
      </c>
      <c r="Z7" s="10">
        <v>1980</v>
      </c>
      <c r="AA7" s="11">
        <v>12</v>
      </c>
      <c r="AB7" s="12">
        <f t="shared" si="7"/>
        <v>13.782178217821865</v>
      </c>
      <c r="AC7" s="12">
        <f t="shared" si="17"/>
        <v>12</v>
      </c>
      <c r="AD7" s="12">
        <v>1</v>
      </c>
    </row>
    <row r="8" spans="1:30" s="13" customFormat="1" ht="20.100000000000001" customHeight="1" x14ac:dyDescent="0.2">
      <c r="A8" s="1">
        <v>44350</v>
      </c>
      <c r="B8" s="2" t="s">
        <v>16</v>
      </c>
      <c r="C8" s="14" t="s">
        <v>26</v>
      </c>
      <c r="D8" s="3" t="s">
        <v>36</v>
      </c>
      <c r="E8" s="15">
        <v>964</v>
      </c>
      <c r="F8" s="16">
        <v>955</v>
      </c>
      <c r="G8" s="61">
        <v>1.35E-2</v>
      </c>
      <c r="H8" s="5">
        <f t="shared" si="8"/>
        <v>13.013999999999999</v>
      </c>
      <c r="I8" s="5">
        <f t="shared" si="9"/>
        <v>977.01400000000001</v>
      </c>
      <c r="J8" s="5">
        <f t="shared" si="10"/>
        <v>942.27923038973847</v>
      </c>
      <c r="K8" s="19">
        <f t="shared" si="0"/>
        <v>12.720769610261527</v>
      </c>
      <c r="L8" s="54">
        <f t="shared" si="11"/>
        <v>-22.01400000000001</v>
      </c>
      <c r="M8" s="6">
        <f t="shared" si="1"/>
        <v>954</v>
      </c>
      <c r="N8" s="4">
        <f t="shared" si="2"/>
        <v>-1</v>
      </c>
      <c r="O8" s="19">
        <f t="shared" si="3"/>
        <v>11.720769610261527</v>
      </c>
      <c r="P8" s="57">
        <f t="shared" si="4"/>
        <v>-10</v>
      </c>
      <c r="Q8" s="7">
        <f t="shared" si="5"/>
        <v>-9.4240837696335077E-3</v>
      </c>
      <c r="R8" s="47">
        <f t="shared" si="12"/>
        <v>1.3320177602368092E-2</v>
      </c>
      <c r="S8" s="47">
        <f t="shared" si="13"/>
        <v>-1.0471204188481676E-3</v>
      </c>
      <c r="T8" s="47">
        <f t="shared" si="14"/>
        <v>-1.0373443983402489E-2</v>
      </c>
      <c r="U8" s="47">
        <f t="shared" si="15"/>
        <v>1.2438743455497444E-2</v>
      </c>
      <c r="V8" s="8" t="s">
        <v>10</v>
      </c>
      <c r="W8" s="9">
        <v>1</v>
      </c>
      <c r="X8" s="4">
        <f t="shared" si="6"/>
        <v>5.0282101628021953</v>
      </c>
      <c r="Y8" s="4">
        <f t="shared" si="16"/>
        <v>-4.2899999999999991</v>
      </c>
      <c r="Z8" s="10">
        <v>952</v>
      </c>
      <c r="AA8" s="10">
        <v>2</v>
      </c>
      <c r="AB8" s="12">
        <f t="shared" si="7"/>
        <v>16.760700542673984</v>
      </c>
      <c r="AC8" s="12">
        <f t="shared" si="17"/>
        <v>17.16</v>
      </c>
      <c r="AD8" s="12">
        <v>1.43</v>
      </c>
    </row>
    <row r="9" spans="1:30" s="13" customFormat="1" ht="20.100000000000001" customHeight="1" x14ac:dyDescent="0.2">
      <c r="A9" s="1">
        <v>44353</v>
      </c>
      <c r="B9" s="2" t="s">
        <v>17</v>
      </c>
      <c r="C9" s="14" t="s">
        <v>27</v>
      </c>
      <c r="D9" s="14" t="s">
        <v>37</v>
      </c>
      <c r="E9" s="15">
        <v>1300</v>
      </c>
      <c r="F9" s="16">
        <v>1245</v>
      </c>
      <c r="G9" s="61">
        <v>1.35E-2</v>
      </c>
      <c r="H9" s="5">
        <f t="shared" si="8"/>
        <v>17.55</v>
      </c>
      <c r="I9" s="5">
        <f t="shared" si="9"/>
        <v>1317.55</v>
      </c>
      <c r="J9" s="5">
        <f t="shared" si="10"/>
        <v>1228.4163788850517</v>
      </c>
      <c r="K9" s="19">
        <f t="shared" si="0"/>
        <v>16.583621114948301</v>
      </c>
      <c r="L9" s="54">
        <f t="shared" si="11"/>
        <v>-72.549999999999955</v>
      </c>
      <c r="M9" s="6">
        <f t="shared" si="1"/>
        <v>1243</v>
      </c>
      <c r="N9" s="4">
        <f t="shared" si="2"/>
        <v>-2</v>
      </c>
      <c r="O9" s="19">
        <f t="shared" si="3"/>
        <v>14.583621114948301</v>
      </c>
      <c r="P9" s="57">
        <f t="shared" si="4"/>
        <v>-57</v>
      </c>
      <c r="Q9" s="7">
        <f t="shared" si="5"/>
        <v>-4.4176706827309238E-2</v>
      </c>
      <c r="R9" s="47">
        <f t="shared" si="12"/>
        <v>1.3320177602368113E-2</v>
      </c>
      <c r="S9" s="47">
        <f t="shared" si="13"/>
        <v>-1.606425702811245E-3</v>
      </c>
      <c r="T9" s="47">
        <f t="shared" si="14"/>
        <v>-4.3846153846153847E-2</v>
      </c>
      <c r="U9" s="47">
        <f t="shared" si="15"/>
        <v>1.1871887550200886E-2</v>
      </c>
      <c r="V9" s="8" t="s">
        <v>10</v>
      </c>
      <c r="W9" s="9">
        <v>5</v>
      </c>
      <c r="X9" s="4">
        <f t="shared" si="6"/>
        <v>6.7813838184509594</v>
      </c>
      <c r="Y9" s="4">
        <f t="shared" si="16"/>
        <v>-26.505000000000003</v>
      </c>
      <c r="Z9" s="10">
        <v>1239</v>
      </c>
      <c r="AA9" s="11">
        <v>4</v>
      </c>
      <c r="AB9" s="12">
        <f t="shared" si="7"/>
        <v>22.604612728169865</v>
      </c>
      <c r="AC9" s="12">
        <f t="shared" si="17"/>
        <v>18.600000000000001</v>
      </c>
      <c r="AD9" s="12">
        <v>1.55</v>
      </c>
    </row>
    <row r="10" spans="1:30" s="13" customFormat="1" ht="20.100000000000001" customHeight="1" x14ac:dyDescent="0.2">
      <c r="A10" s="1">
        <v>44353</v>
      </c>
      <c r="B10" s="2" t="s">
        <v>18</v>
      </c>
      <c r="C10" s="14" t="s">
        <v>28</v>
      </c>
      <c r="D10" s="3" t="s">
        <v>38</v>
      </c>
      <c r="E10" s="15">
        <v>500</v>
      </c>
      <c r="F10" s="16">
        <v>480</v>
      </c>
      <c r="G10" s="61">
        <v>1.35E-2</v>
      </c>
      <c r="H10" s="5">
        <f t="shared" si="8"/>
        <v>6.75</v>
      </c>
      <c r="I10" s="5">
        <f t="shared" si="9"/>
        <v>506.75</v>
      </c>
      <c r="J10" s="5">
        <f t="shared" si="10"/>
        <v>473.60631475086336</v>
      </c>
      <c r="K10" s="19">
        <f t="shared" si="0"/>
        <v>6.393685249136638</v>
      </c>
      <c r="L10" s="54">
        <f t="shared" si="11"/>
        <v>-26.75</v>
      </c>
      <c r="M10" s="6">
        <f t="shared" si="1"/>
        <v>479</v>
      </c>
      <c r="N10" s="4">
        <f t="shared" si="2"/>
        <v>-1</v>
      </c>
      <c r="O10" s="19">
        <f t="shared" si="3"/>
        <v>5.393685249136638</v>
      </c>
      <c r="P10" s="57">
        <f t="shared" si="4"/>
        <v>-21</v>
      </c>
      <c r="Q10" s="7">
        <f t="shared" si="5"/>
        <v>-4.1666666666666664E-2</v>
      </c>
      <c r="R10" s="47">
        <f t="shared" si="12"/>
        <v>1.3320177602367997E-2</v>
      </c>
      <c r="S10" s="47">
        <f t="shared" si="13"/>
        <v>-2.0833333333333333E-3</v>
      </c>
      <c r="T10" s="47">
        <f t="shared" si="14"/>
        <v>-4.2000000000000003E-2</v>
      </c>
      <c r="U10" s="47">
        <f t="shared" si="15"/>
        <v>1.138854166666663E-2</v>
      </c>
      <c r="V10" s="8" t="s">
        <v>10</v>
      </c>
      <c r="W10" s="9">
        <v>5</v>
      </c>
      <c r="X10" s="4">
        <f t="shared" si="6"/>
        <v>2.5080636408485368</v>
      </c>
      <c r="Y10" s="4">
        <f t="shared" si="16"/>
        <v>-9.7650000000000006</v>
      </c>
      <c r="Z10" s="10">
        <v>476</v>
      </c>
      <c r="AA10" s="10">
        <v>3</v>
      </c>
      <c r="AB10" s="12">
        <f t="shared" si="7"/>
        <v>8.36021213616179</v>
      </c>
      <c r="AC10" s="12">
        <f t="shared" si="17"/>
        <v>18.600000000000001</v>
      </c>
      <c r="AD10" s="12">
        <v>1.55</v>
      </c>
    </row>
    <row r="11" spans="1:30" s="13" customFormat="1" ht="20.100000000000001" customHeight="1" x14ac:dyDescent="0.2">
      <c r="A11" s="1">
        <v>44353</v>
      </c>
      <c r="B11" s="2" t="s">
        <v>19</v>
      </c>
      <c r="C11" s="14" t="s">
        <v>29</v>
      </c>
      <c r="D11" s="14" t="s">
        <v>39</v>
      </c>
      <c r="E11" s="15">
        <v>513</v>
      </c>
      <c r="F11" s="16">
        <v>495</v>
      </c>
      <c r="G11" s="61">
        <v>1.35E-2</v>
      </c>
      <c r="H11" s="5">
        <f t="shared" si="8"/>
        <v>6.9254999999999995</v>
      </c>
      <c r="I11" s="5">
        <f t="shared" si="9"/>
        <v>519.92550000000006</v>
      </c>
      <c r="J11" s="5">
        <f t="shared" si="10"/>
        <v>488.40651208682777</v>
      </c>
      <c r="K11" s="19">
        <f t="shared" si="0"/>
        <v>6.5934879131722255</v>
      </c>
      <c r="L11" s="54">
        <f t="shared" si="11"/>
        <v>-24.925500000000056</v>
      </c>
      <c r="M11" s="6">
        <f t="shared" si="1"/>
        <v>493</v>
      </c>
      <c r="N11" s="4">
        <f t="shared" si="2"/>
        <v>-2</v>
      </c>
      <c r="O11" s="19">
        <f t="shared" si="3"/>
        <v>4.5934879131722255</v>
      </c>
      <c r="P11" s="57">
        <f t="shared" si="4"/>
        <v>-20</v>
      </c>
      <c r="Q11" s="7">
        <f t="shared" si="5"/>
        <v>-3.6363636363636362E-2</v>
      </c>
      <c r="R11" s="47">
        <f t="shared" si="12"/>
        <v>1.3320177602368132E-2</v>
      </c>
      <c r="S11" s="47">
        <f t="shared" si="13"/>
        <v>-4.0404040404040404E-3</v>
      </c>
      <c r="T11" s="47">
        <f t="shared" si="14"/>
        <v>-3.8986354775828458E-2</v>
      </c>
      <c r="U11" s="47">
        <f t="shared" si="15"/>
        <v>9.4050505050506088E-3</v>
      </c>
      <c r="V11" s="8" t="s">
        <v>10</v>
      </c>
      <c r="W11" s="9">
        <v>5</v>
      </c>
      <c r="X11" s="4">
        <f t="shared" si="6"/>
        <v>2.1359718796250848</v>
      </c>
      <c r="Y11" s="4">
        <f t="shared" si="16"/>
        <v>-9.2999999999999989</v>
      </c>
      <c r="Z11" s="10">
        <v>489</v>
      </c>
      <c r="AA11" s="11">
        <v>4</v>
      </c>
      <c r="AB11" s="12">
        <f t="shared" si="7"/>
        <v>7.11990626541695</v>
      </c>
      <c r="AC11" s="12">
        <f t="shared" si="17"/>
        <v>18.600000000000001</v>
      </c>
      <c r="AD11" s="12">
        <v>1.55</v>
      </c>
    </row>
    <row r="12" spans="1:30" s="13" customFormat="1" ht="20.100000000000001" customHeight="1" x14ac:dyDescent="0.2">
      <c r="A12" s="1">
        <v>44353</v>
      </c>
      <c r="B12" s="2" t="s">
        <v>20</v>
      </c>
      <c r="C12" s="14" t="s">
        <v>30</v>
      </c>
      <c r="D12" s="3" t="s">
        <v>40</v>
      </c>
      <c r="E12" s="15">
        <v>55</v>
      </c>
      <c r="F12" s="16">
        <v>55</v>
      </c>
      <c r="G12" s="61">
        <v>1.35E-2</v>
      </c>
      <c r="H12" s="5">
        <f t="shared" si="8"/>
        <v>0.74249999999999994</v>
      </c>
      <c r="I12" s="5">
        <f t="shared" si="9"/>
        <v>55.7425</v>
      </c>
      <c r="J12" s="5">
        <f t="shared" si="10"/>
        <v>54.267390231869761</v>
      </c>
      <c r="K12" s="19">
        <f t="shared" si="0"/>
        <v>0.73260976813023859</v>
      </c>
      <c r="L12" s="54">
        <f t="shared" si="11"/>
        <v>-0.74249999999999972</v>
      </c>
      <c r="M12" s="6">
        <f t="shared" si="1"/>
        <v>55</v>
      </c>
      <c r="N12" s="4">
        <f t="shared" si="2"/>
        <v>0</v>
      </c>
      <c r="O12" s="19">
        <f t="shared" si="3"/>
        <v>0.73260976813023859</v>
      </c>
      <c r="P12" s="57">
        <f t="shared" si="4"/>
        <v>0</v>
      </c>
      <c r="Q12" s="7">
        <f t="shared" si="5"/>
        <v>0</v>
      </c>
      <c r="R12" s="47">
        <f t="shared" si="12"/>
        <v>1.3320177602367974E-2</v>
      </c>
      <c r="S12" s="47">
        <f t="shared" si="13"/>
        <v>0</v>
      </c>
      <c r="T12" s="47">
        <f t="shared" si="14"/>
        <v>0</v>
      </c>
      <c r="U12" s="47">
        <f t="shared" si="15"/>
        <v>1.3499999999999941E-2</v>
      </c>
      <c r="V12" s="8" t="s">
        <v>10</v>
      </c>
      <c r="W12" s="9">
        <v>5</v>
      </c>
      <c r="X12" s="4">
        <f t="shared" si="6"/>
        <v>0.340663542180561</v>
      </c>
      <c r="Y12" s="4">
        <f t="shared" si="16"/>
        <v>0</v>
      </c>
      <c r="Z12" s="10">
        <v>55</v>
      </c>
      <c r="AA12" s="10">
        <v>0</v>
      </c>
      <c r="AB12" s="12">
        <f t="shared" si="7"/>
        <v>1.13554514060187</v>
      </c>
      <c r="AC12" s="12">
        <f t="shared" si="17"/>
        <v>18.600000000000001</v>
      </c>
      <c r="AD12" s="12">
        <v>1.55</v>
      </c>
    </row>
    <row r="13" spans="1:30" s="13" customFormat="1" ht="20.100000000000001" customHeight="1" thickBot="1" x14ac:dyDescent="0.25">
      <c r="A13" s="24">
        <v>44353</v>
      </c>
      <c r="B13" s="25" t="s">
        <v>21</v>
      </c>
      <c r="C13" s="26" t="s">
        <v>31</v>
      </c>
      <c r="D13" s="26" t="s">
        <v>41</v>
      </c>
      <c r="E13" s="27">
        <v>142</v>
      </c>
      <c r="F13" s="28">
        <v>140</v>
      </c>
      <c r="G13" s="62">
        <v>1.35E-2</v>
      </c>
      <c r="H13" s="29">
        <f t="shared" si="8"/>
        <v>1.917</v>
      </c>
      <c r="I13" s="29">
        <f t="shared" si="9"/>
        <v>143.917</v>
      </c>
      <c r="J13" s="29">
        <f t="shared" si="10"/>
        <v>138.13517513566848</v>
      </c>
      <c r="K13" s="30">
        <f t="shared" si="0"/>
        <v>1.8648248643315242</v>
      </c>
      <c r="L13" s="55">
        <f t="shared" si="11"/>
        <v>-3.9170000000000016</v>
      </c>
      <c r="M13" s="31">
        <f t="shared" si="1"/>
        <v>139</v>
      </c>
      <c r="N13" s="32">
        <f t="shared" si="2"/>
        <v>-1</v>
      </c>
      <c r="O13" s="30">
        <f t="shared" si="3"/>
        <v>0.86482486433152417</v>
      </c>
      <c r="P13" s="58">
        <f t="shared" si="4"/>
        <v>-3</v>
      </c>
      <c r="Q13" s="20">
        <f t="shared" si="5"/>
        <v>-1.4285714285714285E-2</v>
      </c>
      <c r="R13" s="47">
        <f t="shared" si="12"/>
        <v>1.3320177602368029E-2</v>
      </c>
      <c r="S13" s="47">
        <f t="shared" si="13"/>
        <v>-7.1428571428571426E-3</v>
      </c>
      <c r="T13" s="47">
        <f t="shared" si="14"/>
        <v>-2.1126760563380281E-2</v>
      </c>
      <c r="U13" s="47">
        <f t="shared" si="15"/>
        <v>6.2607142857142835E-3</v>
      </c>
      <c r="V13" s="33" t="s">
        <v>10</v>
      </c>
      <c r="W13" s="34">
        <v>5</v>
      </c>
      <c r="X13" s="32">
        <f t="shared" si="6"/>
        <v>0.40214356191415873</v>
      </c>
      <c r="Y13" s="32">
        <f t="shared" si="16"/>
        <v>-1.395</v>
      </c>
      <c r="Z13" s="35">
        <v>138</v>
      </c>
      <c r="AA13" s="36">
        <v>1</v>
      </c>
      <c r="AB13" s="37">
        <f t="shared" si="7"/>
        <v>1.3404785397138625</v>
      </c>
      <c r="AC13" s="37">
        <f t="shared" si="17"/>
        <v>18.600000000000001</v>
      </c>
      <c r="AD13" s="37">
        <v>1.55</v>
      </c>
    </row>
    <row r="14" spans="1:30" ht="16.5" thickTop="1" x14ac:dyDescent="0.25"/>
  </sheetData>
  <conditionalFormatting sqref="W4:Y4 W5:X5 Y5:Y13">
    <cfRule type="cellIs" dxfId="53" priority="222" stopIfTrue="1" operator="greaterThan">
      <formula>0</formula>
    </cfRule>
    <cfRule type="cellIs" dxfId="52" priority="223" stopIfTrue="1" operator="lessThan">
      <formula>0</formula>
    </cfRule>
  </conditionalFormatting>
  <conditionalFormatting sqref="AB4:AB5 W4:W5">
    <cfRule type="cellIs" dxfId="51" priority="221" stopIfTrue="1" operator="lessThan">
      <formula>0</formula>
    </cfRule>
  </conditionalFormatting>
  <conditionalFormatting sqref="AD4:AD5">
    <cfRule type="cellIs" dxfId="50" priority="220" stopIfTrue="1" operator="lessThan">
      <formula>0</formula>
    </cfRule>
  </conditionalFormatting>
  <conditionalFormatting sqref="X4:Y4 X5 Y5:Y13 R4:U13">
    <cfRule type="cellIs" dxfId="49" priority="218" stopIfTrue="1" operator="lessThan">
      <formula>0</formula>
    </cfRule>
    <cfRule type="cellIs" dxfId="48" priority="219" stopIfTrue="1" operator="greaterThan">
      <formula>0</formula>
    </cfRule>
  </conditionalFormatting>
  <conditionalFormatting sqref="X4:Y4 X5 Y5:Y13">
    <cfRule type="cellIs" dxfId="47" priority="206" stopIfTrue="1" operator="between">
      <formula>2001</formula>
      <formula>3000</formula>
    </cfRule>
  </conditionalFormatting>
  <conditionalFormatting sqref="Q4:Q5">
    <cfRule type="cellIs" dxfId="46" priority="189" stopIfTrue="1" operator="lessThan">
      <formula>0</formula>
    </cfRule>
    <cfRule type="cellIs" dxfId="45" priority="190" stopIfTrue="1" operator="greaterThan">
      <formula>0</formula>
    </cfRule>
  </conditionalFormatting>
  <conditionalFormatting sqref="X6:X13 W6:W8">
    <cfRule type="cellIs" dxfId="44" priority="94" stopIfTrue="1" operator="greaterThan">
      <formula>0</formula>
    </cfRule>
    <cfRule type="cellIs" dxfId="43" priority="95" stopIfTrue="1" operator="lessThan">
      <formula>0</formula>
    </cfRule>
  </conditionalFormatting>
  <conditionalFormatting sqref="W6:W8 AB6:AB8">
    <cfRule type="cellIs" dxfId="42" priority="93" stopIfTrue="1" operator="lessThan">
      <formula>0</formula>
    </cfRule>
  </conditionalFormatting>
  <conditionalFormatting sqref="AD6:AD8">
    <cfRule type="cellIs" dxfId="41" priority="92" stopIfTrue="1" operator="lessThan">
      <formula>0</formula>
    </cfRule>
  </conditionalFormatting>
  <conditionalFormatting sqref="X6:X13">
    <cfRule type="cellIs" dxfId="40" priority="90" stopIfTrue="1" operator="lessThan">
      <formula>0</formula>
    </cfRule>
    <cfRule type="cellIs" dxfId="39" priority="91" stopIfTrue="1" operator="greaterThan">
      <formula>0</formula>
    </cfRule>
  </conditionalFormatting>
  <conditionalFormatting sqref="X6:X13">
    <cfRule type="cellIs" dxfId="38" priority="89" stopIfTrue="1" operator="between">
      <formula>2001</formula>
      <formula>3000</formula>
    </cfRule>
  </conditionalFormatting>
  <conditionalFormatting sqref="W9:W11">
    <cfRule type="cellIs" dxfId="37" priority="87" stopIfTrue="1" operator="greaterThan">
      <formula>0</formula>
    </cfRule>
    <cfRule type="cellIs" dxfId="36" priority="88" stopIfTrue="1" operator="lessThan">
      <formula>0</formula>
    </cfRule>
  </conditionalFormatting>
  <conditionalFormatting sqref="AB9:AB11 W9:W11">
    <cfRule type="cellIs" dxfId="35" priority="86" stopIfTrue="1" operator="lessThan">
      <formula>0</formula>
    </cfRule>
  </conditionalFormatting>
  <conditionalFormatting sqref="W12:W13">
    <cfRule type="cellIs" dxfId="34" priority="84" stopIfTrue="1" operator="greaterThan">
      <formula>0</formula>
    </cfRule>
    <cfRule type="cellIs" dxfId="33" priority="85" stopIfTrue="1" operator="lessThan">
      <formula>0</formula>
    </cfRule>
  </conditionalFormatting>
  <conditionalFormatting sqref="AB12:AB13 W12:W13">
    <cfRule type="cellIs" dxfId="32" priority="83" stopIfTrue="1" operator="lessThan">
      <formula>0</formula>
    </cfRule>
  </conditionalFormatting>
  <conditionalFormatting sqref="AD9">
    <cfRule type="cellIs" dxfId="31" priority="82" stopIfTrue="1" operator="lessThan">
      <formula>0</formula>
    </cfRule>
  </conditionalFormatting>
  <conditionalFormatting sqref="AD10">
    <cfRule type="cellIs" dxfId="30" priority="81" stopIfTrue="1" operator="lessThan">
      <formula>0</formula>
    </cfRule>
  </conditionalFormatting>
  <conditionalFormatting sqref="AD12">
    <cfRule type="cellIs" dxfId="29" priority="76" stopIfTrue="1" operator="lessThan">
      <formula>0</formula>
    </cfRule>
  </conditionalFormatting>
  <conditionalFormatting sqref="Q6:Q13">
    <cfRule type="cellIs" dxfId="28" priority="78" stopIfTrue="1" operator="lessThan">
      <formula>0</formula>
    </cfRule>
    <cfRule type="cellIs" dxfId="27" priority="79" stopIfTrue="1" operator="greaterThan">
      <formula>0</formula>
    </cfRule>
  </conditionalFormatting>
  <conditionalFormatting sqref="AD11">
    <cfRule type="cellIs" dxfId="26" priority="77" stopIfTrue="1" operator="lessThan">
      <formula>0</formula>
    </cfRule>
  </conditionalFormatting>
  <conditionalFormatting sqref="AD13">
    <cfRule type="cellIs" dxfId="25" priority="75" stopIfTrue="1" operator="lessThan">
      <formula>0</formula>
    </cfRule>
  </conditionalFormatting>
  <conditionalFormatting sqref="R2:U2">
    <cfRule type="cellIs" dxfId="24" priority="36" stopIfTrue="1" operator="lessThan">
      <formula>0</formula>
    </cfRule>
    <cfRule type="cellIs" dxfId="23" priority="37" stopIfTrue="1" operator="greaterThan">
      <formula>0</formula>
    </cfRule>
  </conditionalFormatting>
  <conditionalFormatting sqref="Q2">
    <cfRule type="cellIs" dxfId="22" priority="34" stopIfTrue="1" operator="lessThan">
      <formula>0</formula>
    </cfRule>
    <cfRule type="cellIs" dxfId="21" priority="35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CTS Bonus FB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Mohammad Imran</dc:creator>
  <cp:lastModifiedBy>Hasan Mohammad Imran</cp:lastModifiedBy>
  <dcterms:created xsi:type="dcterms:W3CDTF">2021-07-14T15:51:27Z</dcterms:created>
  <dcterms:modified xsi:type="dcterms:W3CDTF">2021-07-15T09:55:49Z</dcterms:modified>
</cp:coreProperties>
</file>