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425"/>
  <workbookPr filterPrivacy="1" defaultThemeVersion="124226"/>
  <xr:revisionPtr revIDLastSave="0" documentId="13_ncr:1_{BBD7742F-BC2B-4879-AB5B-6334F89A6EF4}" xr6:coauthVersionLast="43" xr6:coauthVersionMax="43" xr10:uidLastSave="{00000000-0000-0000-0000-000000000000}"/>
  <bookViews>
    <workbookView xWindow="-120" yWindow="-120" windowWidth="20730" windowHeight="11160" xr2:uid="{00000000-000D-0000-FFFF-FFFF00000000}"/>
  </bookViews>
  <sheets>
    <sheet name="Tax Calculator" sheetId="1" r:id="rId1"/>
  </sheets>
  <definedNames>
    <definedName name="_xlnm.Print_Area" localSheetId="0">'Tax Calculator'!$A$1:$S$63</definedName>
  </definedNames>
  <calcPr calcId="191029"/>
</workbook>
</file>

<file path=xl/calcChain.xml><?xml version="1.0" encoding="utf-8"?>
<calcChain xmlns="http://schemas.openxmlformats.org/spreadsheetml/2006/main">
  <c r="F53" i="1" l="1"/>
  <c r="P24" i="1"/>
  <c r="P23" i="1"/>
  <c r="P22" i="1"/>
  <c r="F17" i="1"/>
  <c r="F18" i="1" s="1"/>
  <c r="J18" i="1" s="1"/>
  <c r="P18" i="1" s="1"/>
  <c r="F19" i="1" l="1"/>
  <c r="N21" i="1"/>
  <c r="J17" i="1" l="1"/>
  <c r="F27" i="1" l="1"/>
  <c r="F29" i="1" s="1"/>
  <c r="P28" i="1"/>
  <c r="J26" i="1"/>
  <c r="J25" i="1"/>
  <c r="J24" i="1"/>
  <c r="J23" i="1"/>
  <c r="J22" i="1"/>
  <c r="J21" i="1"/>
  <c r="P21" i="1" s="1"/>
  <c r="J19" i="1"/>
  <c r="P19" i="1" s="1"/>
  <c r="J20" i="1" l="1"/>
  <c r="P20" i="1" s="1"/>
  <c r="P17" i="1"/>
  <c r="J27" i="1" l="1"/>
  <c r="J29" i="1" s="1"/>
  <c r="P27" i="1"/>
  <c r="N27" i="1"/>
  <c r="N29" i="1" s="1"/>
  <c r="P29" i="1" l="1"/>
  <c r="F52" i="1" l="1"/>
  <c r="D39" i="1"/>
  <c r="F34" i="1"/>
  <c r="J52" i="1"/>
  <c r="J53" i="1" s="1"/>
  <c r="F37" i="1"/>
  <c r="N37" i="1" s="1"/>
  <c r="F36" i="1"/>
  <c r="N36" i="1" s="1"/>
  <c r="F35" i="1"/>
  <c r="N35" i="1" s="1"/>
  <c r="F38" i="1"/>
  <c r="N38" i="1" s="1"/>
  <c r="F39" i="1"/>
  <c r="N39" i="1" s="1"/>
  <c r="N52" i="1" l="1"/>
  <c r="N51" i="1"/>
  <c r="N50" i="1"/>
  <c r="P51" i="1"/>
  <c r="P52" i="1"/>
  <c r="F40" i="1"/>
  <c r="N34" i="1"/>
  <c r="N40" i="1" s="1"/>
  <c r="P50" i="1" l="1"/>
  <c r="P53" i="1" s="1"/>
  <c r="N53" i="1"/>
  <c r="F50" i="1" l="1"/>
  <c r="N41" i="1" s="1"/>
  <c r="N42" i="1" l="1"/>
  <c r="N45" i="1" s="1"/>
  <c r="F54" i="1" s="1"/>
  <c r="N47" i="1" l="1"/>
</calcChain>
</file>

<file path=xl/sharedStrings.xml><?xml version="1.0" encoding="utf-8"?>
<sst xmlns="http://schemas.openxmlformats.org/spreadsheetml/2006/main" count="90" uniqueCount="66">
  <si>
    <t>Name</t>
  </si>
  <si>
    <t>:</t>
  </si>
  <si>
    <t>Employee No.</t>
  </si>
  <si>
    <t>Designation</t>
  </si>
  <si>
    <t>Sal. Effective from</t>
  </si>
  <si>
    <t>Gender</t>
  </si>
  <si>
    <t>MALE</t>
  </si>
  <si>
    <t>Income Year</t>
  </si>
  <si>
    <t>Date of Joining :</t>
  </si>
  <si>
    <t>Assessment Year</t>
  </si>
  <si>
    <t>Heads of Salary Income</t>
  </si>
  <si>
    <t>Salary (Mon. Ave)</t>
  </si>
  <si>
    <t>Gross Salary (Total )</t>
  </si>
  <si>
    <t>Exemption (Yearly)</t>
  </si>
  <si>
    <t>Taxable Income (Total)</t>
  </si>
  <si>
    <t>Basic Salary (BS)</t>
  </si>
  <si>
    <t>Medical Allowance (considered fully exampted)</t>
  </si>
  <si>
    <t>Conveyance Allowance (considered fully exampted)</t>
  </si>
  <si>
    <t>Utilities/Special Allowance</t>
  </si>
  <si>
    <t>Earned Leave Encashment</t>
  </si>
  <si>
    <t>Special Bonus</t>
  </si>
  <si>
    <t>Special Performance Bonus</t>
  </si>
  <si>
    <t>Sub-total (B)</t>
  </si>
  <si>
    <t>ERL's Contribution to P.F. (from 01.01.12)</t>
  </si>
  <si>
    <t>Grand Total</t>
  </si>
  <si>
    <t>Calculations of Tax Liability:</t>
  </si>
  <si>
    <t>Income Slabs</t>
  </si>
  <si>
    <t>Tax Rate</t>
  </si>
  <si>
    <t>Yearly Tax</t>
  </si>
  <si>
    <t>On First Taka</t>
  </si>
  <si>
    <t>On Next up to Taka</t>
  </si>
  <si>
    <t>On Balance Amount</t>
  </si>
  <si>
    <t xml:space="preserve">Total </t>
  </si>
  <si>
    <t>Less- Rebate on Investment (from calculation below)</t>
  </si>
  <si>
    <t xml:space="preserve">NET TAX LIABILITY AFTER CONSIDERING REBATE ON INVESTMENT </t>
  </si>
  <si>
    <t>============</t>
  </si>
  <si>
    <t>Deduction for AIT &amp; Others (already paid amount)</t>
  </si>
  <si>
    <t>NOTE: Investment Allowance &amp; Minimum Tax:</t>
  </si>
  <si>
    <t>Investment Allowed (Estimated)</t>
  </si>
  <si>
    <t>Rebate on Investment Allowed</t>
  </si>
  <si>
    <t>BDT</t>
  </si>
  <si>
    <t>MINIMUM TAX LIABILITY</t>
  </si>
  <si>
    <t xml:space="preserve">It is assumed that in the above mentioned investment will be made as declared by the person concerned as "Investment in Securities"and based on which the Tax liability is calculated. Otherwise adjustment will be made in June salary for any deviation.  </t>
  </si>
  <si>
    <t>AUTHORIZED SIGNATURE</t>
  </si>
  <si>
    <t>Jr. Mamager</t>
  </si>
  <si>
    <t>Monthly Salary</t>
  </si>
  <si>
    <t>25% of Total Sal.as Invest. Allow.</t>
  </si>
  <si>
    <t>Actual Investement</t>
  </si>
  <si>
    <t>15%, 12% &amp; 10%</t>
  </si>
  <si>
    <t>House Rent (Max. Exempt. Tk. 25,000 PM or 50% of BS-Lower one)</t>
  </si>
  <si>
    <t>BS 62.5%</t>
  </si>
  <si>
    <t>BS 60%</t>
  </si>
  <si>
    <t>Investment Calculation</t>
  </si>
  <si>
    <t>Salary</t>
  </si>
  <si>
    <t>Free Transport by the company 5 % of Basic</t>
  </si>
  <si>
    <t>XYZ</t>
  </si>
  <si>
    <t>Calculation of Tax on Salaries and Payment Certificate-2018-2019</t>
  </si>
  <si>
    <t>2018-2019</t>
  </si>
  <si>
    <t>2019-2020</t>
  </si>
  <si>
    <t>Tax deducted till June-2018</t>
  </si>
  <si>
    <t>Remaining to be deducted during July-2018 to June 2019</t>
  </si>
  <si>
    <t>Monthly to be deducted during July-19 to June-2020</t>
  </si>
  <si>
    <t>Festival Bonus (Two)</t>
  </si>
  <si>
    <t>Mr. XXX</t>
  </si>
  <si>
    <t>Address</t>
  </si>
  <si>
    <t>Dhaka, Bangladesh.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</si>
</sst>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000"/>
    <numFmt numFmtId="165" formatCode="mmmm\ d\,\ yyyy"/>
    <numFmt numFmtId="166" formatCode="_(* #,##0_);_(* \(#,##0\);_(* &quot;-&quot;??_);_(@_)"/>
  </numFmts>
  <fonts count="23" x14ac:knownFonts="1">
    <font>
      <sz val="11"/>
      <color theme="1"/>
      <name val="Calibri"/>
      <family val="2"/>
      <scheme val="minor"/>
    </font>
    <font>
      <sz val="11"/>
      <color theme="1"/>
      <name val="Calibri"/>
      <family val="2"/>
      <scheme val="minor"/>
    </font>
    <font>
      <sz val="10"/>
      <name val="Arial"/>
      <family val="2"/>
    </font>
    <font>
      <sz val="16"/>
      <name val="Times New Roman"/>
      <family val="1"/>
    </font>
    <font>
      <b/>
      <sz val="16"/>
      <name val="Times New Roman"/>
      <family val="1"/>
    </font>
    <font>
      <sz val="10"/>
      <name val="Times New Roman"/>
      <family val="1"/>
    </font>
    <font>
      <b/>
      <sz val="10"/>
      <name val="Times New Roman"/>
      <family val="1"/>
    </font>
    <font>
      <b/>
      <sz val="14"/>
      <name val="Times New Roman"/>
      <family val="1"/>
    </font>
    <font>
      <sz val="10"/>
      <color indexed="10"/>
      <name val="Times New Roman"/>
      <family val="1"/>
    </font>
    <font>
      <sz val="11"/>
      <color theme="1"/>
      <name val="Times New Roman"/>
      <family val="1"/>
    </font>
    <font>
      <sz val="14"/>
      <color indexed="10"/>
      <name val="Times New Roman"/>
      <family val="1"/>
    </font>
    <font>
      <b/>
      <sz val="10"/>
      <color indexed="10"/>
      <name val="Times New Roman"/>
      <family val="1"/>
    </font>
    <font>
      <b/>
      <sz val="9"/>
      <name val="Times New Roman"/>
      <family val="1"/>
    </font>
    <font>
      <b/>
      <u/>
      <sz val="10"/>
      <name val="Times New Roman"/>
      <family val="1"/>
    </font>
    <font>
      <b/>
      <sz val="10"/>
      <color indexed="12"/>
      <name val="Times New Roman"/>
      <family val="1"/>
    </font>
    <font>
      <sz val="8"/>
      <name val="Times New Roman"/>
      <family val="1"/>
    </font>
    <font>
      <u/>
      <sz val="10"/>
      <name val="Times New Roman"/>
      <family val="1"/>
    </font>
    <font>
      <b/>
      <u/>
      <sz val="10"/>
      <color indexed="10"/>
      <name val="Times New Roman"/>
      <family val="1"/>
    </font>
    <font>
      <b/>
      <sz val="10"/>
      <color rgb="FFFF0000"/>
      <name val="Times New Roman"/>
      <family val="1"/>
    </font>
    <font>
      <sz val="14"/>
      <color theme="1"/>
      <name val="Times New Roman"/>
      <family val="1"/>
    </font>
    <font>
      <sz val="10"/>
      <color theme="1"/>
      <name val="Times New Roman"/>
      <family val="1"/>
    </font>
    <font>
      <sz val="14"/>
      <name val="Times New Roman"/>
      <family val="1"/>
    </font>
    <font>
      <b/>
      <sz val="10"/>
      <color theme="0"/>
      <name val="Times New Roman"/>
      <family val="1"/>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13"/>
        <bgColor indexed="64"/>
      </patternFill>
    </fill>
    <fill>
      <patternFill patternType="solid">
        <fgColor rgb="FF92D050"/>
        <bgColor indexed="64"/>
      </patternFill>
    </fill>
    <fill>
      <patternFill patternType="solid">
        <fgColor rgb="FF00B050"/>
        <bgColor indexed="64"/>
      </patternFill>
    </fill>
    <fill>
      <patternFill patternType="solid">
        <fgColor rgb="FFFF0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43" fontId="1" fillId="0" borderId="0" applyFont="0" applyFill="0" applyBorder="0" applyAlignment="0" applyProtection="0"/>
    <xf numFmtId="0" fontId="2" fillId="0" borderId="0">
      <alignment horizontal="justify"/>
    </xf>
    <xf numFmtId="43" fontId="2" fillId="0" borderId="0" applyFont="0" applyFill="0" applyBorder="0" applyAlignment="0" applyProtection="0"/>
  </cellStyleXfs>
  <cellXfs count="178">
    <xf numFmtId="0" fontId="0" fillId="0" borderId="0" xfId="0"/>
    <xf numFmtId="0" fontId="3" fillId="0" borderId="2" xfId="2" applyFont="1" applyBorder="1">
      <alignment horizontal="justify"/>
    </xf>
    <xf numFmtId="0" fontId="4" fillId="0" borderId="2" xfId="2" applyFont="1" applyBorder="1" applyAlignment="1"/>
    <xf numFmtId="0" fontId="3" fillId="0" borderId="2" xfId="2" applyFont="1" applyBorder="1" applyAlignment="1">
      <alignment horizontal="center"/>
    </xf>
    <xf numFmtId="3" fontId="3" fillId="0" borderId="2" xfId="2" applyNumberFormat="1" applyFont="1" applyBorder="1">
      <alignment horizontal="justify"/>
    </xf>
    <xf numFmtId="0" fontId="3" fillId="0" borderId="0" xfId="2" applyFont="1">
      <alignment horizontal="justify"/>
    </xf>
    <xf numFmtId="0" fontId="5" fillId="0" borderId="3" xfId="2" applyFont="1" applyBorder="1">
      <alignment horizontal="justify"/>
    </xf>
    <xf numFmtId="0" fontId="5" fillId="0" borderId="0" xfId="2" applyFont="1" applyBorder="1">
      <alignment horizontal="justify"/>
    </xf>
    <xf numFmtId="0" fontId="6" fillId="0" borderId="0" xfId="2" applyFont="1" applyBorder="1" applyAlignment="1"/>
    <xf numFmtId="0" fontId="5" fillId="0" borderId="0" xfId="2" applyFont="1" applyBorder="1" applyAlignment="1">
      <alignment horizontal="center"/>
    </xf>
    <xf numFmtId="3" fontId="5" fillId="0" borderId="0" xfId="2" applyNumberFormat="1" applyFont="1" applyBorder="1">
      <alignment horizontal="justify"/>
    </xf>
    <xf numFmtId="0" fontId="5" fillId="0" borderId="0" xfId="2" applyFont="1">
      <alignment horizontal="justify"/>
    </xf>
    <xf numFmtId="0" fontId="5" fillId="0" borderId="1" xfId="2" applyFont="1" applyBorder="1">
      <alignment horizontal="justify"/>
    </xf>
    <xf numFmtId="0" fontId="5" fillId="0" borderId="2" xfId="2" applyFont="1" applyBorder="1">
      <alignment horizontal="justify"/>
    </xf>
    <xf numFmtId="0" fontId="5" fillId="0" borderId="2" xfId="2" applyFont="1" applyBorder="1" applyAlignment="1">
      <alignment horizontal="center"/>
    </xf>
    <xf numFmtId="3" fontId="5" fillId="0" borderId="2" xfId="2" applyNumberFormat="1" applyFont="1" applyBorder="1">
      <alignment horizontal="justify"/>
    </xf>
    <xf numFmtId="3" fontId="5" fillId="0" borderId="1" xfId="2" applyNumberFormat="1" applyFont="1" applyBorder="1">
      <alignment horizontal="justify"/>
    </xf>
    <xf numFmtId="0" fontId="5" fillId="0" borderId="4" xfId="2" applyFont="1" applyBorder="1">
      <alignment horizontal="justify"/>
    </xf>
    <xf numFmtId="0" fontId="9" fillId="0" borderId="0" xfId="0" applyFont="1"/>
    <xf numFmtId="0" fontId="6" fillId="0" borderId="0" xfId="2" applyFont="1" applyBorder="1" applyAlignment="1">
      <alignment horizontal="center"/>
    </xf>
    <xf numFmtId="3" fontId="10" fillId="0" borderId="0" xfId="2" applyNumberFormat="1" applyFont="1" applyBorder="1" applyAlignment="1"/>
    <xf numFmtId="3" fontId="5" fillId="0" borderId="0" xfId="2" applyNumberFormat="1" applyFont="1" applyBorder="1" applyAlignment="1"/>
    <xf numFmtId="3" fontId="5" fillId="0" borderId="3" xfId="2" applyNumberFormat="1" applyFont="1" applyBorder="1">
      <alignment horizontal="justify"/>
    </xf>
    <xf numFmtId="3" fontId="5" fillId="0" borderId="0" xfId="2" applyNumberFormat="1" applyFont="1" applyBorder="1" applyAlignment="1">
      <alignment horizontal="center"/>
    </xf>
    <xf numFmtId="164" fontId="11" fillId="0" borderId="5" xfId="2" quotePrefix="1" applyNumberFormat="1" applyFont="1" applyFill="1" applyBorder="1" applyAlignment="1">
      <alignment horizontal="left"/>
    </xf>
    <xf numFmtId="0" fontId="5" fillId="0" borderId="6" xfId="2" applyFont="1" applyBorder="1">
      <alignment horizontal="justify"/>
    </xf>
    <xf numFmtId="3" fontId="6" fillId="0" borderId="0" xfId="2" applyNumberFormat="1" applyFont="1" applyBorder="1" applyAlignment="1"/>
    <xf numFmtId="165" fontId="12" fillId="0" borderId="0" xfId="2" applyNumberFormat="1" applyFont="1" applyBorder="1" applyAlignment="1">
      <alignment horizontal="left"/>
    </xf>
    <xf numFmtId="3" fontId="6" fillId="2" borderId="0" xfId="2" applyNumberFormat="1" applyFont="1" applyFill="1" applyBorder="1" applyAlignment="1"/>
    <xf numFmtId="3" fontId="6" fillId="0" borderId="0" xfId="2" applyNumberFormat="1" applyFont="1" applyBorder="1">
      <alignment horizontal="justify"/>
    </xf>
    <xf numFmtId="0" fontId="5" fillId="0" borderId="7" xfId="2" applyFont="1" applyBorder="1">
      <alignment horizontal="justify"/>
    </xf>
    <xf numFmtId="0" fontId="5" fillId="0" borderId="8" xfId="2" applyFont="1" applyBorder="1">
      <alignment horizontal="justify"/>
    </xf>
    <xf numFmtId="0" fontId="6" fillId="0" borderId="8" xfId="2" applyFont="1" applyBorder="1" applyAlignment="1">
      <alignment horizontal="center"/>
    </xf>
    <xf numFmtId="3" fontId="5" fillId="0" borderId="8" xfId="2" applyNumberFormat="1" applyFont="1" applyBorder="1">
      <alignment horizontal="justify"/>
    </xf>
    <xf numFmtId="3" fontId="5" fillId="0" borderId="7" xfId="2" applyNumberFormat="1" applyFont="1" applyBorder="1">
      <alignment horizontal="justify"/>
    </xf>
    <xf numFmtId="3" fontId="6" fillId="0" borderId="8" xfId="2" applyNumberFormat="1" applyFont="1" applyBorder="1">
      <alignment horizontal="justify"/>
    </xf>
    <xf numFmtId="0" fontId="5" fillId="0" borderId="9" xfId="2" applyFont="1" applyBorder="1">
      <alignment horizontal="justify"/>
    </xf>
    <xf numFmtId="3" fontId="5" fillId="0" borderId="2" xfId="2" applyNumberFormat="1" applyFont="1" applyBorder="1" applyAlignment="1">
      <alignment horizontal="center"/>
    </xf>
    <xf numFmtId="0" fontId="5" fillId="0" borderId="3" xfId="2" applyFont="1" applyBorder="1" applyAlignment="1">
      <alignment horizontal="center"/>
    </xf>
    <xf numFmtId="0" fontId="13" fillId="0" borderId="0" xfId="2" applyFont="1" applyBorder="1" applyAlignment="1">
      <alignment horizontal="center"/>
    </xf>
    <xf numFmtId="0" fontId="6" fillId="0" borderId="10" xfId="2" applyFont="1" applyBorder="1" applyAlignment="1">
      <alignment horizontal="center" wrapText="1" shrinkToFit="1"/>
    </xf>
    <xf numFmtId="3" fontId="5" fillId="0" borderId="0" xfId="2" applyNumberFormat="1" applyFont="1" applyBorder="1" applyAlignment="1">
      <alignment horizontal="center" shrinkToFit="1"/>
    </xf>
    <xf numFmtId="3" fontId="5" fillId="0" borderId="1" xfId="2" applyNumberFormat="1" applyFont="1" applyBorder="1" applyAlignment="1">
      <alignment horizontal="center" shrinkToFit="1"/>
    </xf>
    <xf numFmtId="3" fontId="6" fillId="0" borderId="10" xfId="2" applyNumberFormat="1" applyFont="1" applyBorder="1" applyAlignment="1">
      <alignment horizontal="center" wrapText="1" shrinkToFit="1"/>
    </xf>
    <xf numFmtId="3" fontId="5" fillId="0" borderId="4" xfId="2" applyNumberFormat="1" applyFont="1" applyBorder="1" applyAlignment="1">
      <alignment horizontal="center"/>
    </xf>
    <xf numFmtId="3" fontId="5" fillId="0" borderId="1" xfId="2" applyNumberFormat="1" applyFont="1" applyBorder="1" applyAlignment="1">
      <alignment horizontal="center"/>
    </xf>
    <xf numFmtId="0" fontId="5" fillId="0" borderId="4" xfId="2" applyFont="1" applyBorder="1" applyAlignment="1">
      <alignment horizontal="center"/>
    </xf>
    <xf numFmtId="0" fontId="5" fillId="0" borderId="6" xfId="2" applyFont="1" applyBorder="1" applyAlignment="1">
      <alignment horizontal="center"/>
    </xf>
    <xf numFmtId="0" fontId="5" fillId="0" borderId="0" xfId="2" applyFont="1" applyAlignment="1">
      <alignment horizontal="center"/>
    </xf>
    <xf numFmtId="0" fontId="5" fillId="2" borderId="0" xfId="2" applyFont="1" applyFill="1" applyAlignment="1">
      <alignment horizontal="center"/>
    </xf>
    <xf numFmtId="3" fontId="5" fillId="0" borderId="0" xfId="2" applyNumberFormat="1" applyFont="1" applyBorder="1" applyAlignment="1">
      <alignment shrinkToFit="1"/>
    </xf>
    <xf numFmtId="3" fontId="5" fillId="0" borderId="3" xfId="2" applyNumberFormat="1" applyFont="1" applyBorder="1" applyAlignment="1">
      <alignment shrinkToFit="1"/>
    </xf>
    <xf numFmtId="3" fontId="5" fillId="0" borderId="6" xfId="2" applyNumberFormat="1" applyFont="1" applyBorder="1">
      <alignment horizontal="justify"/>
    </xf>
    <xf numFmtId="0" fontId="5" fillId="0" borderId="0" xfId="2" applyFont="1" applyBorder="1" applyAlignment="1">
      <alignment shrinkToFit="1"/>
    </xf>
    <xf numFmtId="166" fontId="5" fillId="0" borderId="11" xfId="3" applyNumberFormat="1" applyFont="1" applyFill="1" applyBorder="1" applyAlignment="1">
      <alignment horizontal="center" shrinkToFit="1"/>
    </xf>
    <xf numFmtId="166" fontId="5" fillId="0" borderId="0" xfId="3" applyNumberFormat="1" applyFont="1" applyBorder="1" applyAlignment="1">
      <alignment horizontal="justify"/>
    </xf>
    <xf numFmtId="166" fontId="5" fillId="0" borderId="3" xfId="3" applyNumberFormat="1" applyFont="1" applyBorder="1" applyAlignment="1">
      <alignment horizontal="justify"/>
    </xf>
    <xf numFmtId="166" fontId="5" fillId="0" borderId="11" xfId="3" applyNumberFormat="1" applyFont="1" applyBorder="1" applyAlignment="1">
      <alignment shrinkToFit="1"/>
    </xf>
    <xf numFmtId="166" fontId="5" fillId="0" borderId="11" xfId="3" applyNumberFormat="1" applyFont="1" applyBorder="1" applyAlignment="1">
      <alignment horizontal="justify"/>
    </xf>
    <xf numFmtId="0" fontId="5" fillId="0" borderId="3" xfId="2" applyFont="1" applyBorder="1" applyAlignment="1">
      <alignment horizontal="left" shrinkToFit="1"/>
    </xf>
    <xf numFmtId="166" fontId="5" fillId="0" borderId="12" xfId="3" applyNumberFormat="1" applyFont="1" applyBorder="1" applyAlignment="1">
      <alignment horizontal="center" shrinkToFit="1"/>
    </xf>
    <xf numFmtId="166" fontId="5" fillId="0" borderId="12" xfId="3" applyNumberFormat="1" applyFont="1" applyBorder="1" applyAlignment="1">
      <alignment shrinkToFit="1"/>
    </xf>
    <xf numFmtId="166" fontId="5" fillId="0" borderId="12" xfId="3" applyNumberFormat="1" applyFont="1" applyBorder="1" applyAlignment="1">
      <alignment horizontal="justify"/>
    </xf>
    <xf numFmtId="166" fontId="5" fillId="0" borderId="13" xfId="3" applyNumberFormat="1" applyFont="1" applyBorder="1" applyAlignment="1">
      <alignment horizontal="center" shrinkToFit="1"/>
    </xf>
    <xf numFmtId="166" fontId="5" fillId="0" borderId="13" xfId="3" applyNumberFormat="1" applyFont="1" applyBorder="1" applyAlignment="1">
      <alignment shrinkToFit="1"/>
    </xf>
    <xf numFmtId="166" fontId="5" fillId="0" borderId="13" xfId="3" applyNumberFormat="1" applyFont="1" applyBorder="1" applyAlignment="1">
      <alignment horizontal="justify"/>
    </xf>
    <xf numFmtId="0" fontId="6" fillId="0" borderId="0" xfId="2" applyFont="1" applyBorder="1">
      <alignment horizontal="justify"/>
    </xf>
    <xf numFmtId="166" fontId="6" fillId="0" borderId="0" xfId="3" applyNumberFormat="1" applyFont="1" applyBorder="1" applyAlignment="1">
      <alignment horizontal="center" shrinkToFit="1"/>
    </xf>
    <xf numFmtId="0" fontId="6" fillId="0" borderId="6" xfId="2" applyFont="1" applyBorder="1">
      <alignment horizontal="justify"/>
    </xf>
    <xf numFmtId="166" fontId="6" fillId="0" borderId="0" xfId="3" applyNumberFormat="1" applyFont="1" applyBorder="1" applyAlignment="1">
      <alignment horizontal="justify"/>
    </xf>
    <xf numFmtId="166" fontId="6" fillId="0" borderId="3" xfId="3" applyNumberFormat="1" applyFont="1" applyBorder="1" applyAlignment="1">
      <alignment horizontal="justify"/>
    </xf>
    <xf numFmtId="166" fontId="6" fillId="0" borderId="0" xfId="3" applyNumberFormat="1" applyFont="1" applyBorder="1" applyAlignment="1">
      <alignment shrinkToFit="1"/>
    </xf>
    <xf numFmtId="3" fontId="6" fillId="0" borderId="6" xfId="2" applyNumberFormat="1" applyFont="1" applyBorder="1">
      <alignment horizontal="justify"/>
    </xf>
    <xf numFmtId="3" fontId="6" fillId="0" borderId="3" xfId="2" applyNumberFormat="1" applyFont="1" applyBorder="1">
      <alignment horizontal="justify"/>
    </xf>
    <xf numFmtId="166" fontId="15" fillId="0" borderId="0" xfId="2" applyNumberFormat="1" applyFont="1">
      <alignment horizontal="justify"/>
    </xf>
    <xf numFmtId="166" fontId="5" fillId="0" borderId="8" xfId="3" applyNumberFormat="1" applyFont="1" applyBorder="1" applyAlignment="1">
      <alignment horizontal="center" shrinkToFit="1"/>
    </xf>
    <xf numFmtId="166" fontId="5" fillId="0" borderId="7" xfId="3" applyNumberFormat="1" applyFont="1" applyBorder="1" applyAlignment="1">
      <alignment horizontal="justify"/>
    </xf>
    <xf numFmtId="166" fontId="5" fillId="0" borderId="8" xfId="3" applyNumberFormat="1" applyFont="1" applyBorder="1" applyAlignment="1">
      <alignment shrinkToFit="1"/>
    </xf>
    <xf numFmtId="3" fontId="5" fillId="0" borderId="9" xfId="2" applyNumberFormat="1" applyFont="1" applyBorder="1">
      <alignment horizontal="justify"/>
    </xf>
    <xf numFmtId="166" fontId="5" fillId="0" borderId="8" xfId="3" applyNumberFormat="1" applyFont="1" applyBorder="1" applyAlignment="1">
      <alignment horizontal="justify"/>
    </xf>
    <xf numFmtId="166" fontId="5" fillId="0" borderId="0" xfId="2" applyNumberFormat="1" applyFont="1">
      <alignment horizontal="justify"/>
    </xf>
    <xf numFmtId="0" fontId="6" fillId="0" borderId="8" xfId="2" applyFont="1" applyBorder="1">
      <alignment horizontal="justify"/>
    </xf>
    <xf numFmtId="0" fontId="5" fillId="0" borderId="8" xfId="2" applyFont="1" applyBorder="1" applyAlignment="1">
      <alignment horizontal="center"/>
    </xf>
    <xf numFmtId="166" fontId="6" fillId="0" borderId="8" xfId="3" applyNumberFormat="1" applyFont="1" applyBorder="1" applyAlignment="1">
      <alignment horizontal="center" shrinkToFit="1"/>
    </xf>
    <xf numFmtId="166" fontId="6" fillId="0" borderId="8" xfId="3" applyNumberFormat="1" applyFont="1" applyBorder="1" applyAlignment="1">
      <alignment horizontal="justify"/>
    </xf>
    <xf numFmtId="166" fontId="6" fillId="0" borderId="8" xfId="3" applyNumberFormat="1" applyFont="1" applyBorder="1" applyAlignment="1">
      <alignment shrinkToFit="1"/>
    </xf>
    <xf numFmtId="3" fontId="13" fillId="0" borderId="2" xfId="2" applyNumberFormat="1" applyFont="1" applyBorder="1" applyAlignment="1">
      <alignment horizontal="center" shrinkToFit="1"/>
    </xf>
    <xf numFmtId="3" fontId="5" fillId="0" borderId="4" xfId="2" applyNumberFormat="1" applyFont="1" applyBorder="1" applyAlignment="1">
      <alignment horizontal="center" shrinkToFit="1"/>
    </xf>
    <xf numFmtId="3" fontId="13" fillId="0" borderId="2" xfId="2" applyNumberFormat="1" applyFont="1" applyBorder="1" applyAlignment="1">
      <alignment horizontal="center"/>
    </xf>
    <xf numFmtId="3" fontId="5" fillId="0" borderId="4" xfId="2" applyNumberFormat="1" applyFont="1" applyBorder="1">
      <alignment horizontal="justify"/>
    </xf>
    <xf numFmtId="3" fontId="6" fillId="0" borderId="2" xfId="2" applyNumberFormat="1" applyFont="1" applyBorder="1" applyAlignment="1">
      <alignment horizontal="center"/>
    </xf>
    <xf numFmtId="166" fontId="5" fillId="0" borderId="0" xfId="1" applyNumberFormat="1" applyFont="1" applyAlignment="1">
      <alignment vertical="center"/>
    </xf>
    <xf numFmtId="166" fontId="5" fillId="0" borderId="6" xfId="3" applyNumberFormat="1" applyFont="1" applyBorder="1" applyAlignment="1">
      <alignment horizontal="justify"/>
    </xf>
    <xf numFmtId="9" fontId="5" fillId="0" borderId="11" xfId="2" applyNumberFormat="1" applyFont="1" applyBorder="1" applyAlignment="1">
      <alignment horizontal="center" shrinkToFit="1"/>
    </xf>
    <xf numFmtId="9" fontId="5" fillId="0" borderId="12" xfId="2" applyNumberFormat="1" applyFont="1" applyBorder="1" applyAlignment="1">
      <alignment horizontal="center" shrinkToFit="1"/>
    </xf>
    <xf numFmtId="166" fontId="5" fillId="0" borderId="12" xfId="3" applyNumberFormat="1" applyFont="1" applyBorder="1" applyAlignment="1">
      <alignment horizontal="right"/>
    </xf>
    <xf numFmtId="166" fontId="5" fillId="0" borderId="12" xfId="1" applyNumberFormat="1" applyFont="1" applyBorder="1" applyAlignment="1">
      <alignment horizontal="right"/>
    </xf>
    <xf numFmtId="166" fontId="5" fillId="0" borderId="13" xfId="3" applyNumberFormat="1" applyFont="1" applyBorder="1" applyAlignment="1">
      <alignment horizontal="right"/>
    </xf>
    <xf numFmtId="9" fontId="5" fillId="0" borderId="13" xfId="2" applyNumberFormat="1" applyFont="1" applyBorder="1" applyAlignment="1">
      <alignment horizontal="center" shrinkToFit="1"/>
    </xf>
    <xf numFmtId="166" fontId="16" fillId="0" borderId="9" xfId="3" applyNumberFormat="1" applyFont="1" applyBorder="1" applyAlignment="1">
      <alignment horizontal="justify"/>
    </xf>
    <xf numFmtId="0" fontId="5" fillId="0" borderId="0" xfId="2" applyFont="1" applyBorder="1" applyAlignment="1"/>
    <xf numFmtId="3" fontId="5" fillId="0" borderId="7" xfId="2" applyNumberFormat="1" applyFont="1" applyBorder="1" applyAlignment="1">
      <alignment horizontal="center"/>
    </xf>
    <xf numFmtId="0" fontId="17" fillId="0" borderId="0" xfId="2" applyFont="1" applyAlignment="1">
      <alignment horizontal="center"/>
    </xf>
    <xf numFmtId="166" fontId="11" fillId="0" borderId="0" xfId="3" applyNumberFormat="1" applyFont="1" applyBorder="1" applyAlignment="1">
      <alignment horizontal="justify"/>
    </xf>
    <xf numFmtId="3" fontId="11" fillId="0" borderId="0" xfId="3" applyNumberFormat="1" applyFont="1" applyAlignment="1">
      <alignment horizontal="center"/>
    </xf>
    <xf numFmtId="9" fontId="5" fillId="0" borderId="0" xfId="2" applyNumberFormat="1" applyFont="1" applyBorder="1">
      <alignment horizontal="justify"/>
    </xf>
    <xf numFmtId="0" fontId="5" fillId="0" borderId="0" xfId="2" quotePrefix="1" applyFont="1" applyBorder="1" applyAlignment="1">
      <alignment horizontal="right" shrinkToFit="1"/>
    </xf>
    <xf numFmtId="166" fontId="6" fillId="4" borderId="5" xfId="3" quotePrefix="1" applyNumberFormat="1" applyFont="1" applyFill="1" applyBorder="1" applyAlignment="1">
      <alignment horizontal="right" shrinkToFit="1"/>
    </xf>
    <xf numFmtId="166" fontId="6" fillId="5" borderId="5" xfId="3" quotePrefix="1" applyNumberFormat="1" applyFont="1" applyFill="1" applyBorder="1" applyAlignment="1">
      <alignment horizontal="right" shrinkToFit="1"/>
    </xf>
    <xf numFmtId="0" fontId="6" fillId="0" borderId="0" xfId="2" applyFont="1" applyBorder="1" applyAlignment="1">
      <alignment horizontal="left"/>
    </xf>
    <xf numFmtId="166" fontId="18" fillId="0" borderId="5" xfId="3" quotePrefix="1" applyNumberFormat="1" applyFont="1" applyFill="1" applyBorder="1" applyAlignment="1">
      <alignment horizontal="right" shrinkToFit="1"/>
    </xf>
    <xf numFmtId="166" fontId="5" fillId="0" borderId="0" xfId="2" applyNumberFormat="1" applyFont="1" applyBorder="1">
      <alignment horizontal="justify"/>
    </xf>
    <xf numFmtId="166" fontId="8" fillId="0" borderId="11" xfId="3" applyNumberFormat="1" applyFont="1" applyBorder="1" applyAlignment="1">
      <alignment horizontal="justify"/>
    </xf>
    <xf numFmtId="0" fontId="6" fillId="0" borderId="3" xfId="2" applyFont="1" applyBorder="1" applyAlignment="1">
      <alignment shrinkToFit="1"/>
    </xf>
    <xf numFmtId="9" fontId="5" fillId="0" borderId="0" xfId="2" applyNumberFormat="1" applyFont="1" applyBorder="1" applyAlignment="1">
      <alignment horizontal="right"/>
    </xf>
    <xf numFmtId="9" fontId="5" fillId="0" borderId="0" xfId="3" applyNumberFormat="1" applyFont="1" applyBorder="1" applyAlignment="1">
      <alignment horizontal="right"/>
    </xf>
    <xf numFmtId="166" fontId="6" fillId="0" borderId="12" xfId="3" applyNumberFormat="1" applyFont="1" applyBorder="1" applyAlignment="1">
      <alignment horizontal="justify"/>
    </xf>
    <xf numFmtId="3" fontId="6" fillId="0" borderId="3" xfId="2" applyNumberFormat="1" applyFont="1" applyBorder="1" applyAlignment="1">
      <alignment horizontal="left" shrinkToFit="1"/>
    </xf>
    <xf numFmtId="0" fontId="5" fillId="0" borderId="0" xfId="3" applyNumberFormat="1" applyFont="1" applyBorder="1" applyAlignment="1">
      <alignment horizontal="right"/>
    </xf>
    <xf numFmtId="0" fontId="5" fillId="0" borderId="8" xfId="2" applyNumberFormat="1" applyFont="1" applyBorder="1" applyAlignment="1">
      <alignment horizontal="right"/>
    </xf>
    <xf numFmtId="9" fontId="5" fillId="0" borderId="8" xfId="2" applyNumberFormat="1" applyFont="1" applyBorder="1" applyAlignment="1">
      <alignment horizontal="center"/>
    </xf>
    <xf numFmtId="3" fontId="6" fillId="0" borderId="8" xfId="2" quotePrefix="1" applyNumberFormat="1" applyFont="1" applyBorder="1" applyAlignment="1">
      <alignment horizontal="right"/>
    </xf>
    <xf numFmtId="9" fontId="5" fillId="0" borderId="0" xfId="2" applyNumberFormat="1" applyFont="1" applyBorder="1" applyAlignment="1">
      <alignment horizontal="center"/>
    </xf>
    <xf numFmtId="3" fontId="5" fillId="0" borderId="0" xfId="2" quotePrefix="1" applyNumberFormat="1" applyFont="1" applyBorder="1" applyAlignment="1">
      <alignment horizontal="right"/>
    </xf>
    <xf numFmtId="0" fontId="5" fillId="0" borderId="1" xfId="2" applyFont="1" applyBorder="1" applyAlignment="1"/>
    <xf numFmtId="0" fontId="5" fillId="0" borderId="2" xfId="2" applyFont="1" applyBorder="1" applyAlignment="1">
      <alignment shrinkToFit="1"/>
    </xf>
    <xf numFmtId="0" fontId="5" fillId="0" borderId="2" xfId="2" applyFont="1" applyBorder="1" applyAlignment="1"/>
    <xf numFmtId="9" fontId="5" fillId="0" borderId="2" xfId="2" applyNumberFormat="1" applyFont="1" applyBorder="1" applyAlignment="1">
      <alignment shrinkToFit="1"/>
    </xf>
    <xf numFmtId="3" fontId="5" fillId="0" borderId="2" xfId="2" applyNumberFormat="1" applyFont="1" applyBorder="1" applyAlignment="1"/>
    <xf numFmtId="0" fontId="5" fillId="0" borderId="4" xfId="2" applyFont="1" applyBorder="1" applyAlignment="1"/>
    <xf numFmtId="0" fontId="5" fillId="0" borderId="0" xfId="2" applyFont="1" applyBorder="1" applyAlignment="1">
      <alignment horizontal="left" wrapText="1"/>
    </xf>
    <xf numFmtId="0" fontId="5" fillId="0" borderId="7" xfId="2" applyFont="1" applyBorder="1" applyAlignment="1"/>
    <xf numFmtId="3" fontId="5" fillId="0" borderId="0" xfId="2" applyNumberFormat="1" applyFont="1">
      <alignment horizontal="justify"/>
    </xf>
    <xf numFmtId="0" fontId="6" fillId="0" borderId="0" xfId="2" applyFont="1" applyBorder="1" applyAlignment="1">
      <alignment horizontal="left"/>
    </xf>
    <xf numFmtId="166" fontId="5" fillId="0" borderId="0" xfId="1" applyNumberFormat="1" applyFont="1" applyAlignment="1">
      <alignment horizontal="justify"/>
    </xf>
    <xf numFmtId="0" fontId="19" fillId="0" borderId="0" xfId="0" quotePrefix="1" applyFont="1"/>
    <xf numFmtId="0" fontId="20" fillId="0" borderId="0" xfId="0" quotePrefix="1" applyFont="1"/>
    <xf numFmtId="0" fontId="5" fillId="0" borderId="0" xfId="2" applyFont="1" applyAlignment="1">
      <alignment wrapText="1" shrinkToFit="1"/>
    </xf>
    <xf numFmtId="166" fontId="5" fillId="3" borderId="0" xfId="1" applyNumberFormat="1" applyFont="1" applyFill="1" applyAlignment="1">
      <alignment horizontal="justify"/>
    </xf>
    <xf numFmtId="0" fontId="5" fillId="3" borderId="0" xfId="2" applyFont="1" applyFill="1">
      <alignment horizontal="justify"/>
    </xf>
    <xf numFmtId="0" fontId="5" fillId="3" borderId="6" xfId="2" applyFont="1" applyFill="1" applyBorder="1">
      <alignment horizontal="justify"/>
    </xf>
    <xf numFmtId="166" fontId="5" fillId="3" borderId="0" xfId="1" applyNumberFormat="1" applyFont="1" applyFill="1" applyBorder="1" applyAlignment="1">
      <alignment horizontal="justify"/>
    </xf>
    <xf numFmtId="0" fontId="5" fillId="3" borderId="6" xfId="2" applyFont="1" applyFill="1" applyBorder="1" applyAlignment="1"/>
    <xf numFmtId="166" fontId="5" fillId="3" borderId="0" xfId="1" applyNumberFormat="1" applyFont="1" applyFill="1" applyBorder="1" applyAlignment="1">
      <alignment horizontal="right"/>
    </xf>
    <xf numFmtId="166" fontId="6" fillId="3" borderId="0" xfId="2" applyNumberFormat="1" applyFont="1" applyFill="1">
      <alignment horizontal="justify"/>
    </xf>
    <xf numFmtId="0" fontId="6" fillId="3" borderId="6" xfId="2" applyFont="1" applyFill="1" applyBorder="1">
      <alignment horizontal="justify"/>
    </xf>
    <xf numFmtId="166" fontId="6" fillId="3" borderId="0" xfId="2" applyNumberFormat="1" applyFont="1" applyFill="1" applyBorder="1">
      <alignment horizontal="justify"/>
    </xf>
    <xf numFmtId="166" fontId="6" fillId="0" borderId="13" xfId="3" applyNumberFormat="1" applyFont="1" applyBorder="1" applyAlignment="1">
      <alignment horizontal="justify"/>
    </xf>
    <xf numFmtId="0" fontId="6" fillId="0" borderId="7" xfId="2" applyFont="1" applyBorder="1">
      <alignment horizontal="justify"/>
    </xf>
    <xf numFmtId="43" fontId="5" fillId="0" borderId="12" xfId="3" applyNumberFormat="1" applyFont="1" applyBorder="1" applyAlignment="1">
      <alignment horizontal="center" shrinkToFit="1"/>
    </xf>
    <xf numFmtId="3" fontId="5" fillId="6" borderId="0" xfId="2" applyNumberFormat="1" applyFont="1" applyFill="1" applyBorder="1" applyAlignment="1">
      <alignment horizontal="center"/>
    </xf>
    <xf numFmtId="165" fontId="6" fillId="6" borderId="0" xfId="2" applyNumberFormat="1" applyFont="1" applyFill="1" applyBorder="1" applyAlignment="1">
      <alignment horizontal="left"/>
    </xf>
    <xf numFmtId="3" fontId="5" fillId="3" borderId="0" xfId="2" applyNumberFormat="1" applyFont="1" applyFill="1" applyBorder="1" applyAlignment="1"/>
    <xf numFmtId="3" fontId="5" fillId="3" borderId="0" xfId="2" applyNumberFormat="1" applyFont="1" applyFill="1" applyBorder="1">
      <alignment horizontal="justify"/>
    </xf>
    <xf numFmtId="3" fontId="5" fillId="3" borderId="0" xfId="2" applyNumberFormat="1" applyFont="1" applyFill="1" applyBorder="1" applyAlignment="1">
      <alignment horizontal="center"/>
    </xf>
    <xf numFmtId="3" fontId="6" fillId="3" borderId="0" xfId="2" applyNumberFormat="1" applyFont="1" applyFill="1" applyBorder="1">
      <alignment horizontal="justify"/>
    </xf>
    <xf numFmtId="3" fontId="22" fillId="7" borderId="8" xfId="2" applyNumberFormat="1" applyFont="1" applyFill="1" applyBorder="1">
      <alignment horizontal="justify"/>
    </xf>
    <xf numFmtId="3" fontId="22" fillId="7" borderId="8" xfId="2" applyNumberFormat="1" applyFont="1" applyFill="1" applyBorder="1" applyAlignment="1"/>
    <xf numFmtId="3" fontId="22" fillId="7" borderId="8" xfId="2" applyNumberFormat="1" applyFont="1" applyFill="1" applyBorder="1" applyAlignment="1">
      <alignment horizontal="center"/>
    </xf>
    <xf numFmtId="0" fontId="5" fillId="0" borderId="0" xfId="2" applyFont="1" applyBorder="1" applyAlignment="1">
      <alignment horizontal="left" shrinkToFit="1"/>
    </xf>
    <xf numFmtId="3" fontId="7" fillId="0" borderId="0" xfId="2" applyNumberFormat="1" applyFont="1" applyFill="1" applyBorder="1" applyAlignment="1">
      <alignment horizontal="center"/>
    </xf>
    <xf numFmtId="0" fontId="7" fillId="0" borderId="0" xfId="2" applyFont="1" applyBorder="1" applyAlignment="1">
      <alignment horizontal="center"/>
    </xf>
    <xf numFmtId="0" fontId="8" fillId="0" borderId="0" xfId="2" applyFont="1" applyBorder="1" applyAlignment="1">
      <alignment horizontal="center"/>
    </xf>
    <xf numFmtId="3" fontId="5" fillId="6" borderId="0" xfId="2" applyNumberFormat="1" applyFont="1" applyFill="1" applyBorder="1" applyAlignment="1">
      <alignment horizontal="left" shrinkToFit="1"/>
    </xf>
    <xf numFmtId="165" fontId="6" fillId="3" borderId="8" xfId="2" applyNumberFormat="1" applyFont="1" applyFill="1" applyBorder="1" applyAlignment="1">
      <alignment horizontal="left" wrapText="1"/>
    </xf>
    <xf numFmtId="0" fontId="21" fillId="0" borderId="0" xfId="2" applyFont="1" applyBorder="1" applyAlignment="1">
      <alignment horizontal="left" vertical="center" shrinkToFit="1"/>
    </xf>
    <xf numFmtId="0" fontId="21" fillId="0" borderId="6" xfId="2" applyFont="1" applyBorder="1" applyAlignment="1">
      <alignment horizontal="left" vertical="center" shrinkToFit="1"/>
    </xf>
    <xf numFmtId="165" fontId="6" fillId="3" borderId="0" xfId="2" applyNumberFormat="1" applyFont="1" applyFill="1" applyBorder="1" applyAlignment="1">
      <alignment horizontal="left" wrapText="1"/>
    </xf>
    <xf numFmtId="0" fontId="14" fillId="0" borderId="0" xfId="2" applyFont="1" applyBorder="1" applyAlignment="1">
      <alignment horizontal="left" shrinkToFit="1"/>
    </xf>
    <xf numFmtId="0" fontId="14" fillId="0" borderId="6" xfId="2" applyFont="1" applyBorder="1" applyAlignment="1">
      <alignment horizontal="left" shrinkToFit="1"/>
    </xf>
    <xf numFmtId="0" fontId="5" fillId="0" borderId="6" xfId="2" applyFont="1" applyBorder="1" applyAlignment="1">
      <alignment horizontal="left" shrinkToFit="1"/>
    </xf>
    <xf numFmtId="0" fontId="13" fillId="0" borderId="0" xfId="2" applyFont="1" applyBorder="1" applyAlignment="1">
      <alignment horizontal="center"/>
    </xf>
    <xf numFmtId="0" fontId="13" fillId="0" borderId="6" xfId="2" applyFont="1" applyBorder="1" applyAlignment="1">
      <alignment horizontal="center"/>
    </xf>
    <xf numFmtId="0" fontId="6" fillId="0" borderId="0" xfId="2" applyFont="1" applyBorder="1" applyAlignment="1">
      <alignment horizontal="left"/>
    </xf>
    <xf numFmtId="0" fontId="13" fillId="0" borderId="1" xfId="2" applyFont="1" applyBorder="1" applyAlignment="1">
      <alignment horizontal="left"/>
    </xf>
    <xf numFmtId="0" fontId="13" fillId="0" borderId="2" xfId="2" applyFont="1" applyBorder="1" applyAlignment="1">
      <alignment horizontal="left"/>
    </xf>
    <xf numFmtId="0" fontId="5" fillId="0" borderId="0" xfId="2" applyFont="1" applyBorder="1" applyAlignment="1">
      <alignment horizontal="left" wrapText="1"/>
    </xf>
    <xf numFmtId="0" fontId="6" fillId="3" borderId="0" xfId="2" applyFont="1" applyFill="1" applyAlignment="1">
      <alignment horizontal="center"/>
    </xf>
  </cellXfs>
  <cellStyles count="4">
    <cellStyle name="Comma" xfId="1" builtinId="3"/>
    <cellStyle name="Comma 2" xfId="3" xr:uid="{00000000-0005-0000-0000-000001000000}"/>
    <cellStyle name="Normal" xfId="0" builtinId="0"/>
    <cellStyle name="Normal_Tax Model-2004" xfId="2" xr:uid="{00000000-0005-0000-0000-000003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19050</xdr:colOff>
      <xdr:row>61</xdr:row>
      <xdr:rowOff>142875</xdr:rowOff>
    </xdr:from>
    <xdr:to>
      <xdr:col>1</xdr:col>
      <xdr:colOff>1343025</xdr:colOff>
      <xdr:row>61</xdr:row>
      <xdr:rowOff>142875</xdr:rowOff>
    </xdr:to>
    <xdr:sp macro="" textlink="">
      <xdr:nvSpPr>
        <xdr:cNvPr id="2" name="Line 2">
          <a:extLst>
            <a:ext uri="{FF2B5EF4-FFF2-40B4-BE49-F238E27FC236}">
              <a16:creationId xmlns:a16="http://schemas.microsoft.com/office/drawing/2014/main" id="{00000000-0008-0000-0000-000002000000}"/>
            </a:ext>
          </a:extLst>
        </xdr:cNvPr>
        <xdr:cNvSpPr>
          <a:spLocks noChangeShapeType="1"/>
        </xdr:cNvSpPr>
      </xdr:nvSpPr>
      <xdr:spPr bwMode="auto">
        <a:xfrm>
          <a:off x="133350" y="11506200"/>
          <a:ext cx="14382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66"/>
  <sheetViews>
    <sheetView showGridLines="0" tabSelected="1" view="pageBreakPreview" zoomScale="145" zoomScaleNormal="100" zoomScaleSheetLayoutView="145" workbookViewId="0">
      <selection activeCell="D9" sqref="D9"/>
    </sheetView>
  </sheetViews>
  <sheetFormatPr defaultColWidth="8.85546875" defaultRowHeight="12.75" x14ac:dyDescent="0.2"/>
  <cols>
    <col min="1" max="1" width="1.7109375" style="11" customWidth="1"/>
    <col min="2" max="2" width="28.7109375" style="11" customWidth="1"/>
    <col min="3" max="3" width="1.7109375" style="48" customWidth="1"/>
    <col min="4" max="4" width="19.7109375" style="132" customWidth="1"/>
    <col min="5" max="5" width="1.7109375" style="132" customWidth="1"/>
    <col min="6" max="6" width="11.5703125" style="132" customWidth="1"/>
    <col min="7" max="8" width="1.7109375" style="132" customWidth="1"/>
    <col min="9" max="9" width="0.85546875" style="132" customWidth="1"/>
    <col min="10" max="10" width="10.7109375" style="132" customWidth="1"/>
    <col min="11" max="11" width="0.85546875" style="132" customWidth="1"/>
    <col min="12" max="12" width="1.85546875" style="132" customWidth="1"/>
    <col min="13" max="13" width="1.7109375" style="132" customWidth="1"/>
    <col min="14" max="14" width="12" style="132" customWidth="1"/>
    <col min="15" max="15" width="1.7109375" style="132" customWidth="1"/>
    <col min="16" max="16" width="11" style="132" customWidth="1"/>
    <col min="17" max="17" width="0.85546875" style="11" customWidth="1"/>
    <col min="18" max="18" width="1.28515625" style="11" customWidth="1"/>
    <col min="19" max="19" width="10.42578125" style="11" customWidth="1"/>
    <col min="20" max="16384" width="8.85546875" style="11"/>
  </cols>
  <sheetData>
    <row r="1" spans="1:23" s="5" customFormat="1" ht="20.25" x14ac:dyDescent="0.3">
      <c r="A1" s="1"/>
      <c r="B1" s="2" t="s">
        <v>55</v>
      </c>
      <c r="C1" s="3"/>
      <c r="D1" s="4"/>
      <c r="E1" s="4"/>
      <c r="F1" s="4"/>
      <c r="G1" s="4"/>
      <c r="H1" s="4"/>
      <c r="I1" s="4"/>
      <c r="J1" s="4"/>
      <c r="K1" s="4"/>
      <c r="L1" s="4"/>
      <c r="M1" s="4"/>
      <c r="N1" s="4"/>
      <c r="O1" s="4"/>
      <c r="P1" s="4"/>
      <c r="Q1" s="1"/>
      <c r="R1" s="1"/>
    </row>
    <row r="2" spans="1:23" ht="12" customHeight="1" x14ac:dyDescent="0.2">
      <c r="A2" s="7"/>
      <c r="B2" s="8" t="s">
        <v>64</v>
      </c>
      <c r="C2" s="9"/>
      <c r="D2" s="10"/>
      <c r="E2" s="10"/>
      <c r="F2" s="10"/>
      <c r="G2" s="10"/>
      <c r="H2" s="10"/>
      <c r="I2" s="10"/>
      <c r="J2" s="10"/>
      <c r="K2" s="10"/>
      <c r="L2" s="10"/>
      <c r="M2" s="10"/>
      <c r="N2" s="10"/>
      <c r="O2" s="10"/>
      <c r="P2" s="10"/>
      <c r="Q2" s="7"/>
      <c r="R2" s="7"/>
    </row>
    <row r="3" spans="1:23" ht="18.75" x14ac:dyDescent="0.3">
      <c r="A3" s="7"/>
      <c r="B3" s="8" t="s">
        <v>65</v>
      </c>
      <c r="C3" s="9"/>
      <c r="D3" s="10"/>
      <c r="E3" s="10"/>
      <c r="F3" s="10"/>
      <c r="G3" s="10"/>
      <c r="H3" s="10"/>
      <c r="I3" s="10"/>
      <c r="J3" s="160"/>
      <c r="K3" s="160"/>
      <c r="L3" s="160"/>
      <c r="M3" s="160"/>
      <c r="N3" s="160"/>
      <c r="O3" s="160"/>
      <c r="P3" s="160"/>
      <c r="Q3" s="7"/>
      <c r="R3" s="7"/>
    </row>
    <row r="4" spans="1:23" ht="9.9499999999999993" customHeight="1" x14ac:dyDescent="0.2">
      <c r="A4" s="7"/>
      <c r="B4" s="7"/>
      <c r="C4" s="9"/>
      <c r="D4" s="10"/>
      <c r="E4" s="10"/>
      <c r="F4" s="10"/>
      <c r="G4" s="10"/>
      <c r="H4" s="10"/>
      <c r="I4" s="10"/>
      <c r="J4" s="10"/>
      <c r="K4" s="10"/>
      <c r="L4" s="10"/>
      <c r="M4" s="10"/>
      <c r="N4" s="10"/>
      <c r="O4" s="10"/>
      <c r="P4" s="10"/>
      <c r="Q4" s="7"/>
      <c r="R4" s="7"/>
    </row>
    <row r="5" spans="1:23" ht="18.75" x14ac:dyDescent="0.3">
      <c r="A5" s="7"/>
      <c r="B5" s="161" t="s">
        <v>56</v>
      </c>
      <c r="C5" s="161"/>
      <c r="D5" s="161"/>
      <c r="E5" s="161"/>
      <c r="F5" s="161"/>
      <c r="G5" s="161"/>
      <c r="H5" s="161"/>
      <c r="I5" s="161"/>
      <c r="J5" s="161"/>
      <c r="K5" s="161"/>
      <c r="L5" s="161"/>
      <c r="M5" s="161"/>
      <c r="N5" s="161"/>
      <c r="O5" s="161"/>
      <c r="P5" s="161"/>
      <c r="Q5" s="161"/>
      <c r="R5" s="7"/>
    </row>
    <row r="6" spans="1:23" ht="10.15" customHeight="1" thickBot="1" x14ac:dyDescent="0.25">
      <c r="A6" s="7"/>
      <c r="B6" s="162"/>
      <c r="C6" s="162"/>
      <c r="D6" s="162"/>
      <c r="E6" s="162"/>
      <c r="F6" s="162"/>
      <c r="G6" s="162"/>
      <c r="H6" s="162"/>
      <c r="I6" s="162"/>
      <c r="J6" s="162"/>
      <c r="K6" s="162"/>
      <c r="L6" s="162"/>
      <c r="M6" s="162"/>
      <c r="N6" s="162"/>
      <c r="O6" s="162"/>
      <c r="P6" s="162"/>
      <c r="Q6" s="162"/>
      <c r="R6" s="7"/>
    </row>
    <row r="7" spans="1:23" ht="9.9499999999999993" customHeight="1" x14ac:dyDescent="0.25">
      <c r="A7" s="12"/>
      <c r="B7" s="13"/>
      <c r="C7" s="14"/>
      <c r="D7" s="15"/>
      <c r="E7" s="15"/>
      <c r="F7" s="15"/>
      <c r="G7" s="15"/>
      <c r="H7" s="15"/>
      <c r="I7" s="15"/>
      <c r="J7" s="15"/>
      <c r="K7" s="16"/>
      <c r="L7" s="15"/>
      <c r="M7" s="15"/>
      <c r="N7" s="15"/>
      <c r="O7" s="15"/>
      <c r="P7" s="15"/>
      <c r="Q7" s="13"/>
      <c r="R7" s="17"/>
      <c r="V7" s="18"/>
    </row>
    <row r="8" spans="1:23" ht="18.75" x14ac:dyDescent="0.3">
      <c r="A8" s="6"/>
      <c r="B8" s="7" t="s">
        <v>0</v>
      </c>
      <c r="C8" s="19" t="s">
        <v>1</v>
      </c>
      <c r="D8" s="20" t="s">
        <v>63</v>
      </c>
      <c r="E8" s="21"/>
      <c r="F8" s="21"/>
      <c r="G8" s="21"/>
      <c r="H8" s="21"/>
      <c r="I8" s="21"/>
      <c r="J8" s="21"/>
      <c r="K8" s="22"/>
      <c r="L8" s="21" t="s">
        <v>2</v>
      </c>
      <c r="M8" s="21"/>
      <c r="N8" s="21"/>
      <c r="O8" s="23" t="s">
        <v>1</v>
      </c>
      <c r="P8" s="24"/>
      <c r="Q8" s="7"/>
      <c r="R8" s="25"/>
    </row>
    <row r="9" spans="1:23" x14ac:dyDescent="0.2">
      <c r="A9" s="6"/>
      <c r="B9" s="7" t="s">
        <v>3</v>
      </c>
      <c r="C9" s="19" t="s">
        <v>1</v>
      </c>
      <c r="D9" s="26" t="s">
        <v>44</v>
      </c>
      <c r="E9" s="21"/>
      <c r="F9" s="21"/>
      <c r="G9" s="21"/>
      <c r="H9" s="21"/>
      <c r="I9" s="21"/>
      <c r="J9" s="21"/>
      <c r="K9" s="22"/>
      <c r="L9" s="21" t="s">
        <v>4</v>
      </c>
      <c r="M9" s="10"/>
      <c r="N9" s="10"/>
      <c r="O9" s="23" t="s">
        <v>1</v>
      </c>
      <c r="P9" s="27"/>
      <c r="Q9" s="7"/>
      <c r="R9" s="25"/>
    </row>
    <row r="10" spans="1:23" x14ac:dyDescent="0.2">
      <c r="A10" s="6"/>
      <c r="B10" s="7" t="s">
        <v>5</v>
      </c>
      <c r="C10" s="19" t="s">
        <v>1</v>
      </c>
      <c r="D10" s="28" t="s">
        <v>6</v>
      </c>
      <c r="E10" s="21"/>
      <c r="F10" s="21"/>
      <c r="G10" s="21"/>
      <c r="H10" s="21"/>
      <c r="I10" s="21"/>
      <c r="J10" s="21"/>
      <c r="K10" s="22"/>
      <c r="L10" s="163" t="s">
        <v>7</v>
      </c>
      <c r="M10" s="163"/>
      <c r="N10" s="163"/>
      <c r="O10" s="150" t="s">
        <v>1</v>
      </c>
      <c r="P10" s="151" t="s">
        <v>57</v>
      </c>
      <c r="Q10" s="7"/>
      <c r="R10" s="25"/>
      <c r="V10" s="11" t="s">
        <v>53</v>
      </c>
      <c r="W10" s="134">
        <v>32000</v>
      </c>
    </row>
    <row r="11" spans="1:23" x14ac:dyDescent="0.2">
      <c r="A11" s="6"/>
      <c r="B11" s="7" t="s">
        <v>8</v>
      </c>
      <c r="C11" s="19" t="s">
        <v>1</v>
      </c>
      <c r="D11" s="167">
        <v>40695</v>
      </c>
      <c r="E11" s="167"/>
      <c r="F11" s="167"/>
      <c r="G11" s="21"/>
      <c r="H11" s="21"/>
      <c r="I11" s="21"/>
      <c r="J11" s="21"/>
      <c r="K11" s="22"/>
      <c r="L11" s="152" t="s">
        <v>9</v>
      </c>
      <c r="M11" s="153"/>
      <c r="N11" s="153"/>
      <c r="O11" s="154" t="s">
        <v>1</v>
      </c>
      <c r="P11" s="155" t="s">
        <v>58</v>
      </c>
      <c r="Q11" s="7"/>
      <c r="R11" s="25"/>
      <c r="V11" s="11" t="s">
        <v>51</v>
      </c>
      <c r="W11" s="134">
        <v>1240</v>
      </c>
    </row>
    <row r="12" spans="1:23" ht="13.5" thickBot="1" x14ac:dyDescent="0.25">
      <c r="A12" s="30"/>
      <c r="B12" s="31"/>
      <c r="C12" s="32"/>
      <c r="D12" s="164"/>
      <c r="E12" s="164"/>
      <c r="F12" s="164"/>
      <c r="G12" s="33"/>
      <c r="H12" s="33"/>
      <c r="I12" s="33"/>
      <c r="J12" s="33"/>
      <c r="K12" s="34"/>
      <c r="L12" s="157" t="s">
        <v>45</v>
      </c>
      <c r="M12" s="156"/>
      <c r="N12" s="156"/>
      <c r="O12" s="158"/>
      <c r="P12" s="156">
        <v>50000</v>
      </c>
      <c r="Q12" s="31"/>
      <c r="R12" s="36"/>
      <c r="V12" s="11" t="s">
        <v>50</v>
      </c>
      <c r="W12" s="134">
        <v>325</v>
      </c>
    </row>
    <row r="13" spans="1:23" ht="7.5" customHeight="1" thickBot="1" x14ac:dyDescent="0.25">
      <c r="A13" s="7"/>
      <c r="B13" s="7"/>
      <c r="C13" s="9"/>
      <c r="D13" s="10"/>
      <c r="E13" s="10"/>
      <c r="F13" s="10"/>
      <c r="G13" s="10"/>
      <c r="H13" s="10"/>
      <c r="I13" s="10"/>
      <c r="J13" s="10"/>
      <c r="K13" s="10"/>
      <c r="L13" s="10"/>
      <c r="M13" s="10"/>
      <c r="N13" s="10"/>
      <c r="O13" s="23"/>
      <c r="P13" s="10"/>
      <c r="Q13" s="7"/>
      <c r="R13" s="7"/>
    </row>
    <row r="14" spans="1:23" ht="4.9000000000000004" customHeight="1" thickBot="1" x14ac:dyDescent="0.25">
      <c r="A14" s="12"/>
      <c r="B14" s="13"/>
      <c r="C14" s="14"/>
      <c r="D14" s="15"/>
      <c r="E14" s="15"/>
      <c r="F14" s="15"/>
      <c r="G14" s="15"/>
      <c r="H14" s="15"/>
      <c r="I14" s="15"/>
      <c r="J14" s="15"/>
      <c r="K14" s="15"/>
      <c r="L14" s="15"/>
      <c r="M14" s="15"/>
      <c r="N14" s="15"/>
      <c r="O14" s="37"/>
      <c r="P14" s="15"/>
      <c r="Q14" s="13"/>
      <c r="R14" s="17"/>
    </row>
    <row r="15" spans="1:23" s="48" customFormat="1" ht="48.75" customHeight="1" thickBot="1" x14ac:dyDescent="0.25">
      <c r="A15" s="38"/>
      <c r="B15" s="39" t="s">
        <v>10</v>
      </c>
      <c r="C15" s="9"/>
      <c r="D15" s="7"/>
      <c r="E15" s="12"/>
      <c r="F15" s="40" t="s">
        <v>11</v>
      </c>
      <c r="G15" s="17"/>
      <c r="H15" s="41"/>
      <c r="I15" s="42"/>
      <c r="J15" s="43" t="s">
        <v>12</v>
      </c>
      <c r="K15" s="44"/>
      <c r="L15" s="23"/>
      <c r="M15" s="45"/>
      <c r="N15" s="43" t="s">
        <v>13</v>
      </c>
      <c r="O15" s="37"/>
      <c r="P15" s="43" t="s">
        <v>14</v>
      </c>
      <c r="Q15" s="46"/>
      <c r="R15" s="47"/>
      <c r="T15" s="49"/>
    </row>
    <row r="16" spans="1:23" ht="6" customHeight="1" thickBot="1" x14ac:dyDescent="0.25">
      <c r="A16" s="6"/>
      <c r="B16" s="7"/>
      <c r="C16" s="9"/>
      <c r="D16" s="7"/>
      <c r="E16" s="6"/>
      <c r="F16" s="7"/>
      <c r="G16" s="25"/>
      <c r="H16" s="50"/>
      <c r="I16" s="51"/>
      <c r="J16" s="50"/>
      <c r="K16" s="52"/>
      <c r="L16" s="10"/>
      <c r="M16" s="22"/>
      <c r="N16" s="10"/>
      <c r="O16" s="10"/>
      <c r="P16" s="10"/>
      <c r="Q16" s="25"/>
      <c r="R16" s="25"/>
    </row>
    <row r="17" spans="1:19" ht="13.5" thickBot="1" x14ac:dyDescent="0.25">
      <c r="A17" s="6"/>
      <c r="B17" s="53" t="s">
        <v>15</v>
      </c>
      <c r="C17" s="9"/>
      <c r="D17" s="7"/>
      <c r="E17" s="6"/>
      <c r="F17" s="54">
        <f>(P12-F20)*62.5%</f>
        <v>30312.5</v>
      </c>
      <c r="G17" s="25"/>
      <c r="H17" s="55"/>
      <c r="I17" s="56"/>
      <c r="J17" s="57">
        <f>+F17*12</f>
        <v>363750</v>
      </c>
      <c r="K17" s="52"/>
      <c r="L17" s="10"/>
      <c r="M17" s="22"/>
      <c r="N17" s="58">
        <v>0</v>
      </c>
      <c r="O17" s="55"/>
      <c r="P17" s="58">
        <f>J17-N17</f>
        <v>363750</v>
      </c>
      <c r="Q17" s="25"/>
      <c r="R17" s="25"/>
    </row>
    <row r="18" spans="1:19" ht="18.75" x14ac:dyDescent="0.2">
      <c r="A18" s="6"/>
      <c r="B18" s="165" t="s">
        <v>49</v>
      </c>
      <c r="C18" s="165"/>
      <c r="D18" s="166"/>
      <c r="E18" s="59"/>
      <c r="F18" s="149">
        <f>F17/2</f>
        <v>15156.25</v>
      </c>
      <c r="G18" s="25"/>
      <c r="H18" s="55"/>
      <c r="I18" s="56"/>
      <c r="J18" s="57">
        <f>+F18*12</f>
        <v>181875</v>
      </c>
      <c r="K18" s="52"/>
      <c r="L18" s="10"/>
      <c r="M18" s="22"/>
      <c r="N18" s="62">
        <v>300000</v>
      </c>
      <c r="O18" s="55"/>
      <c r="P18" s="62">
        <f>IF(J18&gt;N18,J18-N18,0)</f>
        <v>0</v>
      </c>
      <c r="Q18" s="25"/>
      <c r="R18" s="25"/>
    </row>
    <row r="19" spans="1:19" x14ac:dyDescent="0.2">
      <c r="A19" s="6"/>
      <c r="B19" s="159" t="s">
        <v>16</v>
      </c>
      <c r="C19" s="159"/>
      <c r="D19" s="159"/>
      <c r="E19" s="6"/>
      <c r="F19" s="149">
        <f>F17*10%</f>
        <v>3031.25</v>
      </c>
      <c r="G19" s="25"/>
      <c r="H19" s="55"/>
      <c r="I19" s="56"/>
      <c r="J19" s="61">
        <f>+F19*12</f>
        <v>36375</v>
      </c>
      <c r="K19" s="52"/>
      <c r="L19" s="10"/>
      <c r="M19" s="22"/>
      <c r="N19" s="62">
        <v>120000</v>
      </c>
      <c r="O19" s="55"/>
      <c r="P19" s="62">
        <f t="shared" ref="P19:P24" si="0">IF(J19&gt;N19,J19-N19,0)</f>
        <v>0</v>
      </c>
      <c r="Q19" s="25"/>
      <c r="R19" s="25"/>
    </row>
    <row r="20" spans="1:19" x14ac:dyDescent="0.2">
      <c r="A20" s="6"/>
      <c r="B20" s="159" t="s">
        <v>17</v>
      </c>
      <c r="C20" s="159"/>
      <c r="D20" s="159"/>
      <c r="E20" s="59"/>
      <c r="F20" s="60">
        <v>1500</v>
      </c>
      <c r="G20" s="25"/>
      <c r="H20" s="55"/>
      <c r="I20" s="56"/>
      <c r="J20" s="61">
        <f>+F20*12</f>
        <v>18000</v>
      </c>
      <c r="K20" s="52"/>
      <c r="L20" s="10"/>
      <c r="M20" s="22"/>
      <c r="N20" s="62">
        <v>30000</v>
      </c>
      <c r="O20" s="55"/>
      <c r="P20" s="62">
        <f t="shared" si="0"/>
        <v>0</v>
      </c>
      <c r="Q20" s="25"/>
      <c r="R20" s="25"/>
    </row>
    <row r="21" spans="1:19" x14ac:dyDescent="0.2">
      <c r="A21" s="6"/>
      <c r="B21" s="168" t="s">
        <v>54</v>
      </c>
      <c r="C21" s="168"/>
      <c r="D21" s="169"/>
      <c r="E21" s="59"/>
      <c r="F21" s="149"/>
      <c r="G21" s="25"/>
      <c r="H21" s="55"/>
      <c r="I21" s="56"/>
      <c r="J21" s="61">
        <f t="shared" ref="J21:J25" si="1">F21*12</f>
        <v>0</v>
      </c>
      <c r="K21" s="52"/>
      <c r="L21" s="10"/>
      <c r="M21" s="22"/>
      <c r="N21" s="62">
        <f>IF(F21=0,0,"60000")</f>
        <v>0</v>
      </c>
      <c r="O21" s="55"/>
      <c r="P21" s="62">
        <f t="shared" si="0"/>
        <v>0</v>
      </c>
      <c r="Q21" s="25"/>
      <c r="R21" s="25"/>
    </row>
    <row r="22" spans="1:19" x14ac:dyDescent="0.2">
      <c r="A22" s="6"/>
      <c r="B22" s="53" t="s">
        <v>18</v>
      </c>
      <c r="C22" s="9"/>
      <c r="D22" s="7"/>
      <c r="E22" s="6"/>
      <c r="F22" s="60">
        <v>0</v>
      </c>
      <c r="G22" s="25"/>
      <c r="H22" s="55"/>
      <c r="I22" s="56"/>
      <c r="J22" s="61">
        <f t="shared" si="1"/>
        <v>0</v>
      </c>
      <c r="K22" s="52"/>
      <c r="L22" s="10"/>
      <c r="M22" s="22"/>
      <c r="N22" s="62">
        <v>0</v>
      </c>
      <c r="O22" s="55"/>
      <c r="P22" s="62">
        <f t="shared" si="0"/>
        <v>0</v>
      </c>
      <c r="Q22" s="25"/>
      <c r="R22" s="25"/>
    </row>
    <row r="23" spans="1:19" x14ac:dyDescent="0.2">
      <c r="A23" s="6"/>
      <c r="B23" s="7" t="s">
        <v>19</v>
      </c>
      <c r="C23" s="9"/>
      <c r="D23" s="7"/>
      <c r="E23" s="6"/>
      <c r="F23" s="60"/>
      <c r="G23" s="25"/>
      <c r="H23" s="55"/>
      <c r="I23" s="56"/>
      <c r="J23" s="61">
        <f t="shared" si="1"/>
        <v>0</v>
      </c>
      <c r="K23" s="52"/>
      <c r="L23" s="10"/>
      <c r="M23" s="22"/>
      <c r="N23" s="62">
        <v>0</v>
      </c>
      <c r="O23" s="55"/>
      <c r="P23" s="62">
        <f t="shared" si="0"/>
        <v>0</v>
      </c>
      <c r="Q23" s="25"/>
      <c r="R23" s="25"/>
    </row>
    <row r="24" spans="1:19" x14ac:dyDescent="0.2">
      <c r="A24" s="6"/>
      <c r="B24" s="53" t="s">
        <v>20</v>
      </c>
      <c r="C24" s="9"/>
      <c r="D24" s="7"/>
      <c r="E24" s="6"/>
      <c r="F24" s="60">
        <v>0</v>
      </c>
      <c r="G24" s="25"/>
      <c r="H24" s="55"/>
      <c r="I24" s="56"/>
      <c r="J24" s="61">
        <f>+F24*2</f>
        <v>0</v>
      </c>
      <c r="K24" s="52"/>
      <c r="L24" s="10"/>
      <c r="M24" s="22"/>
      <c r="N24" s="62">
        <v>0</v>
      </c>
      <c r="O24" s="55"/>
      <c r="P24" s="62">
        <f t="shared" si="0"/>
        <v>0</v>
      </c>
      <c r="Q24" s="25"/>
      <c r="R24" s="25"/>
    </row>
    <row r="25" spans="1:19" x14ac:dyDescent="0.2">
      <c r="A25" s="6"/>
      <c r="B25" s="53" t="s">
        <v>21</v>
      </c>
      <c r="C25" s="9"/>
      <c r="D25" s="7"/>
      <c r="E25" s="6"/>
      <c r="F25" s="60"/>
      <c r="G25" s="25"/>
      <c r="H25" s="55"/>
      <c r="I25" s="56"/>
      <c r="J25" s="61">
        <f t="shared" si="1"/>
        <v>0</v>
      </c>
      <c r="K25" s="52"/>
      <c r="L25" s="10"/>
      <c r="M25" s="22"/>
      <c r="N25" s="62">
        <v>0</v>
      </c>
      <c r="O25" s="55"/>
      <c r="P25" s="62"/>
      <c r="Q25" s="25"/>
      <c r="R25" s="25"/>
    </row>
    <row r="26" spans="1:19" ht="13.5" thickBot="1" x14ac:dyDescent="0.25">
      <c r="A26" s="6"/>
      <c r="B26" s="53" t="s">
        <v>62</v>
      </c>
      <c r="C26" s="9"/>
      <c r="D26" s="7"/>
      <c r="E26" s="6"/>
      <c r="F26" s="63">
        <v>0</v>
      </c>
      <c r="G26" s="25"/>
      <c r="H26" s="55"/>
      <c r="I26" s="56"/>
      <c r="J26" s="64">
        <f>+F26*2</f>
        <v>0</v>
      </c>
      <c r="K26" s="52"/>
      <c r="L26" s="10"/>
      <c r="M26" s="22"/>
      <c r="N26" s="65">
        <v>0</v>
      </c>
      <c r="O26" s="55"/>
      <c r="P26" s="65">
        <v>60000</v>
      </c>
      <c r="Q26" s="25"/>
      <c r="R26" s="25"/>
    </row>
    <row r="27" spans="1:19" x14ac:dyDescent="0.2">
      <c r="A27" s="6"/>
      <c r="B27" s="66" t="s">
        <v>22</v>
      </c>
      <c r="C27" s="9"/>
      <c r="D27" s="7"/>
      <c r="E27" s="6"/>
      <c r="F27" s="67">
        <f>SUM(F17:F26)</f>
        <v>50000</v>
      </c>
      <c r="G27" s="68"/>
      <c r="H27" s="69"/>
      <c r="I27" s="70"/>
      <c r="J27" s="71">
        <f>SUM(J17:J26)</f>
        <v>600000</v>
      </c>
      <c r="K27" s="72"/>
      <c r="L27" s="29"/>
      <c r="M27" s="73"/>
      <c r="N27" s="69">
        <f>SUM(N17:N26)</f>
        <v>450000</v>
      </c>
      <c r="O27" s="69"/>
      <c r="P27" s="69">
        <f>SUM(P17:P26)</f>
        <v>423750</v>
      </c>
      <c r="Q27" s="25"/>
      <c r="R27" s="25"/>
      <c r="S27" s="74"/>
    </row>
    <row r="28" spans="1:19" ht="13.5" thickBot="1" x14ac:dyDescent="0.25">
      <c r="A28" s="6"/>
      <c r="B28" s="159" t="s">
        <v>23</v>
      </c>
      <c r="C28" s="159"/>
      <c r="D28" s="170"/>
      <c r="E28" s="30"/>
      <c r="F28" s="75">
        <v>0</v>
      </c>
      <c r="G28" s="36"/>
      <c r="H28" s="55"/>
      <c r="I28" s="76"/>
      <c r="J28" s="77">
        <v>0</v>
      </c>
      <c r="K28" s="78"/>
      <c r="L28" s="10"/>
      <c r="M28" s="34"/>
      <c r="N28" s="79">
        <v>0</v>
      </c>
      <c r="O28" s="79"/>
      <c r="P28" s="79">
        <f>J28-N28</f>
        <v>0</v>
      </c>
      <c r="Q28" s="36"/>
      <c r="R28" s="25"/>
      <c r="S28" s="80"/>
    </row>
    <row r="29" spans="1:19" ht="13.5" thickBot="1" x14ac:dyDescent="0.25">
      <c r="A29" s="30"/>
      <c r="B29" s="81" t="s">
        <v>24</v>
      </c>
      <c r="C29" s="82"/>
      <c r="D29" s="31"/>
      <c r="E29" s="31"/>
      <c r="F29" s="83">
        <f>F28+F27</f>
        <v>50000</v>
      </c>
      <c r="G29" s="81"/>
      <c r="H29" s="84"/>
      <c r="I29" s="84"/>
      <c r="J29" s="85">
        <f>J27+J28</f>
        <v>600000</v>
      </c>
      <c r="K29" s="35"/>
      <c r="L29" s="35"/>
      <c r="M29" s="35"/>
      <c r="N29" s="84">
        <f>N27+N28</f>
        <v>450000</v>
      </c>
      <c r="O29" s="84"/>
      <c r="P29" s="84">
        <f>P27+P28</f>
        <v>423750</v>
      </c>
      <c r="Q29" s="31"/>
      <c r="R29" s="36"/>
    </row>
    <row r="30" spans="1:19" ht="9" customHeight="1" thickBot="1" x14ac:dyDescent="0.25">
      <c r="A30" s="7"/>
      <c r="B30" s="7"/>
      <c r="C30" s="9"/>
      <c r="D30" s="10"/>
      <c r="E30" s="10"/>
      <c r="F30" s="10"/>
      <c r="G30" s="10"/>
      <c r="H30" s="10"/>
      <c r="I30" s="10"/>
      <c r="J30" s="10"/>
      <c r="K30" s="10"/>
      <c r="L30" s="10"/>
      <c r="M30" s="10"/>
      <c r="N30" s="10"/>
      <c r="O30" s="10"/>
      <c r="P30" s="10"/>
      <c r="Q30" s="7"/>
      <c r="R30" s="7"/>
    </row>
    <row r="31" spans="1:19" ht="13.5" thickBot="1" x14ac:dyDescent="0.25">
      <c r="A31" s="12"/>
      <c r="B31" s="13"/>
      <c r="C31" s="14"/>
      <c r="D31" s="15"/>
      <c r="E31" s="15"/>
      <c r="F31" s="15"/>
      <c r="G31" s="15"/>
      <c r="H31" s="15"/>
      <c r="I31" s="15"/>
      <c r="J31" s="15"/>
      <c r="K31" s="15"/>
      <c r="L31" s="15"/>
      <c r="M31" s="15"/>
      <c r="N31" s="15"/>
      <c r="O31" s="17"/>
      <c r="P31" s="7"/>
      <c r="Q31" s="7"/>
      <c r="R31" s="7"/>
    </row>
    <row r="32" spans="1:19" x14ac:dyDescent="0.2">
      <c r="A32" s="6"/>
      <c r="B32" s="171" t="s">
        <v>25</v>
      </c>
      <c r="C32" s="171"/>
      <c r="D32" s="172"/>
      <c r="E32" s="16"/>
      <c r="F32" s="86" t="s">
        <v>26</v>
      </c>
      <c r="G32" s="87"/>
      <c r="H32" s="10"/>
      <c r="I32" s="16"/>
      <c r="J32" s="88" t="s">
        <v>27</v>
      </c>
      <c r="K32" s="89"/>
      <c r="L32" s="10"/>
      <c r="M32" s="16"/>
      <c r="N32" s="90" t="s">
        <v>28</v>
      </c>
      <c r="O32" s="25"/>
      <c r="P32" s="7"/>
      <c r="Q32" s="7"/>
      <c r="R32" s="7"/>
    </row>
    <row r="33" spans="1:18" ht="13.5" thickBot="1" x14ac:dyDescent="0.25">
      <c r="A33" s="6"/>
      <c r="B33" s="7"/>
      <c r="C33" s="9"/>
      <c r="D33" s="10"/>
      <c r="E33" s="22"/>
      <c r="F33" s="10"/>
      <c r="G33" s="52"/>
      <c r="H33" s="10"/>
      <c r="I33" s="22"/>
      <c r="J33" s="10"/>
      <c r="K33" s="52"/>
      <c r="L33" s="10"/>
      <c r="M33" s="22"/>
      <c r="N33" s="10"/>
      <c r="O33" s="25"/>
      <c r="P33" s="7"/>
      <c r="Q33" s="7"/>
      <c r="R33" s="7"/>
    </row>
    <row r="34" spans="1:18" x14ac:dyDescent="0.2">
      <c r="A34" s="6"/>
      <c r="B34" s="7" t="s">
        <v>29</v>
      </c>
      <c r="C34" s="9" t="s">
        <v>1</v>
      </c>
      <c r="D34" s="91">
        <v>250000</v>
      </c>
      <c r="E34" s="22"/>
      <c r="F34" s="58">
        <f>IF(P29&lt;250000,P29,250000)</f>
        <v>250000</v>
      </c>
      <c r="G34" s="92"/>
      <c r="H34" s="10"/>
      <c r="I34" s="22"/>
      <c r="J34" s="93">
        <v>0</v>
      </c>
      <c r="K34" s="52"/>
      <c r="L34" s="10"/>
      <c r="M34" s="22"/>
      <c r="N34" s="58">
        <f t="shared" ref="N34:N39" si="2">F34*J34</f>
        <v>0</v>
      </c>
      <c r="O34" s="25"/>
      <c r="P34" s="7"/>
      <c r="Q34" s="7"/>
      <c r="R34" s="7"/>
    </row>
    <row r="35" spans="1:18" x14ac:dyDescent="0.2">
      <c r="A35" s="6"/>
      <c r="B35" s="7" t="s">
        <v>30</v>
      </c>
      <c r="C35" s="9" t="s">
        <v>1</v>
      </c>
      <c r="D35" s="91">
        <v>400000</v>
      </c>
      <c r="E35" s="22"/>
      <c r="F35" s="62">
        <f>IF(P29&gt;250000,IF(P29&lt;=650000,P29-250000,400000),0)</f>
        <v>173750</v>
      </c>
      <c r="G35" s="92"/>
      <c r="H35" s="10"/>
      <c r="I35" s="22"/>
      <c r="J35" s="94">
        <v>0.1</v>
      </c>
      <c r="K35" s="52"/>
      <c r="L35" s="10"/>
      <c r="M35" s="22"/>
      <c r="N35" s="62">
        <f t="shared" si="2"/>
        <v>17375</v>
      </c>
      <c r="O35" s="25"/>
      <c r="P35" s="7"/>
      <c r="Q35" s="7"/>
      <c r="R35" s="7"/>
    </row>
    <row r="36" spans="1:18" x14ac:dyDescent="0.2">
      <c r="A36" s="6"/>
      <c r="B36" s="7" t="s">
        <v>30</v>
      </c>
      <c r="C36" s="9" t="s">
        <v>1</v>
      </c>
      <c r="D36" s="91">
        <v>500000</v>
      </c>
      <c r="E36" s="22"/>
      <c r="F36" s="95">
        <f>IF(P29&gt;650000,IF(P29&lt;=1150000,P29-650000,500000),0)</f>
        <v>0</v>
      </c>
      <c r="G36" s="92"/>
      <c r="H36" s="10"/>
      <c r="I36" s="22"/>
      <c r="J36" s="94">
        <v>0.15</v>
      </c>
      <c r="K36" s="52"/>
      <c r="L36" s="10"/>
      <c r="M36" s="22"/>
      <c r="N36" s="62">
        <f t="shared" si="2"/>
        <v>0</v>
      </c>
      <c r="O36" s="25"/>
      <c r="P36" s="7"/>
      <c r="Q36" s="7"/>
      <c r="R36" s="7"/>
    </row>
    <row r="37" spans="1:18" x14ac:dyDescent="0.2">
      <c r="A37" s="6"/>
      <c r="B37" s="7" t="s">
        <v>30</v>
      </c>
      <c r="C37" s="9" t="s">
        <v>1</v>
      </c>
      <c r="D37" s="91">
        <v>600000</v>
      </c>
      <c r="E37" s="22"/>
      <c r="F37" s="95">
        <f>IF(P29&gt;1150000,IF(P29&lt;=1750000,P29-1150000,600000),0)</f>
        <v>0</v>
      </c>
      <c r="G37" s="92"/>
      <c r="H37" s="10"/>
      <c r="I37" s="22"/>
      <c r="J37" s="94">
        <v>0.2</v>
      </c>
      <c r="K37" s="52"/>
      <c r="L37" s="10"/>
      <c r="M37" s="22"/>
      <c r="N37" s="62">
        <f t="shared" si="2"/>
        <v>0</v>
      </c>
      <c r="O37" s="25"/>
      <c r="P37" s="7"/>
      <c r="Q37" s="7"/>
      <c r="R37" s="7"/>
    </row>
    <row r="38" spans="1:18" x14ac:dyDescent="0.2">
      <c r="A38" s="6"/>
      <c r="B38" s="7" t="s">
        <v>30</v>
      </c>
      <c r="C38" s="9" t="s">
        <v>1</v>
      </c>
      <c r="D38" s="91">
        <v>3000000</v>
      </c>
      <c r="E38" s="22"/>
      <c r="F38" s="96">
        <f>IF(P29&gt;1750000,IF(P29&lt;=4750000,P29-1750000,3000000),0)</f>
        <v>0</v>
      </c>
      <c r="G38" s="92"/>
      <c r="H38" s="10"/>
      <c r="I38" s="22"/>
      <c r="J38" s="94">
        <v>0.25</v>
      </c>
      <c r="K38" s="52"/>
      <c r="L38" s="10"/>
      <c r="M38" s="22"/>
      <c r="N38" s="62">
        <f t="shared" si="2"/>
        <v>0</v>
      </c>
      <c r="O38" s="25"/>
      <c r="P38" s="7"/>
      <c r="Q38" s="7"/>
      <c r="R38" s="7"/>
    </row>
    <row r="39" spans="1:18" ht="13.5" thickBot="1" x14ac:dyDescent="0.25">
      <c r="A39" s="6"/>
      <c r="B39" s="7" t="s">
        <v>31</v>
      </c>
      <c r="C39" s="9" t="s">
        <v>1</v>
      </c>
      <c r="D39" s="80">
        <f>P29-D34-D35-D36-D37-D38</f>
        <v>-4326250</v>
      </c>
      <c r="E39" s="22"/>
      <c r="F39" s="97">
        <f>IF(P29&gt;4750000,P29-4750000,0)</f>
        <v>0</v>
      </c>
      <c r="G39" s="92"/>
      <c r="H39" s="10"/>
      <c r="I39" s="22"/>
      <c r="J39" s="98">
        <v>0.3</v>
      </c>
      <c r="K39" s="52"/>
      <c r="L39" s="10"/>
      <c r="M39" s="22"/>
      <c r="N39" s="65">
        <f t="shared" si="2"/>
        <v>0</v>
      </c>
      <c r="O39" s="25"/>
      <c r="P39" s="7"/>
      <c r="Q39" s="7"/>
      <c r="R39" s="7"/>
    </row>
    <row r="40" spans="1:18" ht="13.5" thickBot="1" x14ac:dyDescent="0.25">
      <c r="A40" s="6"/>
      <c r="B40" s="9" t="s">
        <v>32</v>
      </c>
      <c r="C40" s="9"/>
      <c r="D40" s="10"/>
      <c r="E40" s="34"/>
      <c r="F40" s="79">
        <f>SUM(F34:F39)</f>
        <v>423750</v>
      </c>
      <c r="G40" s="99"/>
      <c r="H40" s="10"/>
      <c r="I40" s="34"/>
      <c r="J40" s="33"/>
      <c r="K40" s="78"/>
      <c r="L40" s="10"/>
      <c r="M40" s="22"/>
      <c r="N40" s="69">
        <f>SUM(N34:N39)</f>
        <v>17375</v>
      </c>
      <c r="O40" s="25"/>
      <c r="P40" s="7"/>
      <c r="Q40" s="7"/>
      <c r="R40" s="7"/>
    </row>
    <row r="41" spans="1:18" ht="13.5" thickBot="1" x14ac:dyDescent="0.25">
      <c r="A41" s="6"/>
      <c r="B41" s="100" t="s">
        <v>33</v>
      </c>
      <c r="C41" s="7"/>
      <c r="D41" s="7"/>
      <c r="E41" s="7"/>
      <c r="F41" s="7"/>
      <c r="G41" s="7"/>
      <c r="H41" s="66" t="s">
        <v>1</v>
      </c>
      <c r="I41" s="7"/>
      <c r="J41" s="7"/>
      <c r="K41" s="7"/>
      <c r="L41" s="7"/>
      <c r="M41" s="101"/>
      <c r="N41" s="84">
        <f>F50</f>
        <v>15890.625</v>
      </c>
      <c r="O41" s="25"/>
      <c r="P41" s="102"/>
      <c r="Q41" s="7"/>
      <c r="R41" s="7"/>
    </row>
    <row r="42" spans="1:18" x14ac:dyDescent="0.2">
      <c r="A42" s="6"/>
      <c r="B42" s="159" t="s">
        <v>34</v>
      </c>
      <c r="C42" s="159"/>
      <c r="D42" s="159"/>
      <c r="E42" s="159"/>
      <c r="F42" s="159"/>
      <c r="G42" s="159"/>
      <c r="H42" s="66" t="s">
        <v>1</v>
      </c>
      <c r="I42" s="7"/>
      <c r="J42" s="7"/>
      <c r="K42" s="7"/>
      <c r="L42" s="7"/>
      <c r="M42" s="23"/>
      <c r="N42" s="103">
        <f>N40-N41</f>
        <v>1484.375</v>
      </c>
      <c r="O42" s="25"/>
      <c r="P42" s="104"/>
      <c r="Q42" s="7"/>
      <c r="R42" s="7"/>
    </row>
    <row r="43" spans="1:18" x14ac:dyDescent="0.2">
      <c r="A43" s="6"/>
      <c r="B43" s="7"/>
      <c r="C43" s="7"/>
      <c r="D43" s="7"/>
      <c r="E43" s="7"/>
      <c r="F43" s="7"/>
      <c r="G43" s="10"/>
      <c r="H43" s="10"/>
      <c r="I43" s="10"/>
      <c r="J43" s="10"/>
      <c r="K43" s="10"/>
      <c r="L43" s="105"/>
      <c r="M43" s="10"/>
      <c r="N43" s="106" t="s">
        <v>35</v>
      </c>
      <c r="O43" s="25"/>
      <c r="P43" s="11"/>
      <c r="Q43" s="7"/>
      <c r="R43" s="7"/>
    </row>
    <row r="44" spans="1:18" x14ac:dyDescent="0.2">
      <c r="A44" s="6"/>
      <c r="B44" s="173" t="s">
        <v>59</v>
      </c>
      <c r="C44" s="173"/>
      <c r="D44" s="173"/>
      <c r="E44" s="7"/>
      <c r="F44" s="7"/>
      <c r="G44" s="10"/>
      <c r="H44" s="10"/>
      <c r="I44" s="10"/>
      <c r="J44" s="10"/>
      <c r="K44" s="10"/>
      <c r="L44" s="105"/>
      <c r="M44" s="10"/>
      <c r="N44" s="107">
        <v>0</v>
      </c>
      <c r="O44" s="25"/>
      <c r="P44" s="11"/>
      <c r="Q44" s="7"/>
      <c r="R44" s="7"/>
    </row>
    <row r="45" spans="1:18" x14ac:dyDescent="0.2">
      <c r="A45" s="6"/>
      <c r="B45" s="173" t="s">
        <v>60</v>
      </c>
      <c r="C45" s="173"/>
      <c r="D45" s="173"/>
      <c r="E45" s="7"/>
      <c r="F45" s="7"/>
      <c r="G45" s="10"/>
      <c r="H45" s="10"/>
      <c r="I45" s="10"/>
      <c r="J45" s="10"/>
      <c r="K45" s="10"/>
      <c r="L45" s="105"/>
      <c r="M45" s="10"/>
      <c r="N45" s="108">
        <f>IF(N42&lt;=5000,5000,N42)</f>
        <v>5000</v>
      </c>
      <c r="O45" s="25"/>
      <c r="P45" s="11"/>
      <c r="Q45" s="7"/>
      <c r="R45" s="7"/>
    </row>
    <row r="46" spans="1:18" x14ac:dyDescent="0.2">
      <c r="A46" s="6"/>
      <c r="B46" s="109" t="s">
        <v>36</v>
      </c>
      <c r="C46" s="109"/>
      <c r="D46" s="109"/>
      <c r="E46" s="7"/>
      <c r="F46" s="7"/>
      <c r="G46" s="10"/>
      <c r="H46" s="10"/>
      <c r="I46" s="10"/>
      <c r="J46" s="10"/>
      <c r="K46" s="10"/>
      <c r="L46" s="105"/>
      <c r="M46" s="10"/>
      <c r="N46" s="108">
        <v>0</v>
      </c>
      <c r="O46" s="25"/>
      <c r="P46" s="11"/>
      <c r="Q46" s="7"/>
      <c r="R46" s="7"/>
    </row>
    <row r="47" spans="1:18" x14ac:dyDescent="0.2">
      <c r="A47" s="6"/>
      <c r="B47" s="133" t="s">
        <v>61</v>
      </c>
      <c r="C47" s="109"/>
      <c r="D47" s="109"/>
      <c r="E47" s="7"/>
      <c r="F47" s="7"/>
      <c r="G47" s="10"/>
      <c r="H47" s="10"/>
      <c r="I47" s="10"/>
      <c r="J47" s="10"/>
      <c r="K47" s="10"/>
      <c r="L47" s="105"/>
      <c r="M47" s="10"/>
      <c r="N47" s="110">
        <f>(+N45+N46)/12</f>
        <v>416.66666666666669</v>
      </c>
      <c r="O47" s="25"/>
      <c r="P47" s="11"/>
      <c r="Q47" s="7"/>
      <c r="R47" s="7"/>
    </row>
    <row r="48" spans="1:18" ht="13.5" thickBot="1" x14ac:dyDescent="0.25">
      <c r="A48" s="6"/>
      <c r="B48" s="7"/>
      <c r="C48" s="7"/>
      <c r="D48" s="7"/>
      <c r="E48" s="7"/>
      <c r="F48" s="7"/>
      <c r="G48" s="10"/>
      <c r="H48" s="10"/>
      <c r="I48" s="10"/>
      <c r="J48" s="111"/>
      <c r="K48" s="10"/>
      <c r="L48" s="50"/>
      <c r="M48" s="10"/>
      <c r="N48" s="55"/>
      <c r="O48" s="25"/>
      <c r="P48" s="7"/>
      <c r="Q48" s="7"/>
      <c r="R48" s="7"/>
    </row>
    <row r="49" spans="1:21" x14ac:dyDescent="0.2">
      <c r="A49" s="6"/>
      <c r="B49" s="174" t="s">
        <v>37</v>
      </c>
      <c r="C49" s="175"/>
      <c r="D49" s="175"/>
      <c r="E49" s="15"/>
      <c r="F49" s="112"/>
      <c r="G49" s="10"/>
      <c r="H49" s="10"/>
      <c r="I49" s="10"/>
      <c r="J49" s="177" t="s">
        <v>52</v>
      </c>
      <c r="K49" s="177"/>
      <c r="L49" s="177"/>
      <c r="M49" s="177"/>
      <c r="N49" s="177"/>
      <c r="O49" s="177"/>
      <c r="P49" s="177"/>
      <c r="Q49" s="7"/>
      <c r="R49" s="7"/>
    </row>
    <row r="50" spans="1:21" x14ac:dyDescent="0.2">
      <c r="A50" s="6"/>
      <c r="B50" s="113" t="s">
        <v>38</v>
      </c>
      <c r="C50" s="9" t="s">
        <v>1</v>
      </c>
      <c r="D50" s="114" t="s">
        <v>48</v>
      </c>
      <c r="E50" s="10"/>
      <c r="F50" s="116">
        <f>P53</f>
        <v>15890.625</v>
      </c>
      <c r="G50" s="10"/>
      <c r="H50" s="10"/>
      <c r="I50" s="10"/>
      <c r="J50" s="138">
        <v>250000</v>
      </c>
      <c r="K50" s="139"/>
      <c r="L50" s="139"/>
      <c r="M50" s="139"/>
      <c r="N50" s="138">
        <f>IF(F52&lt;250000,F52,J50)</f>
        <v>105937.5</v>
      </c>
      <c r="O50" s="140"/>
      <c r="P50" s="141">
        <f>N50*15%</f>
        <v>15890.625</v>
      </c>
      <c r="Q50" s="7"/>
      <c r="R50" s="7"/>
    </row>
    <row r="51" spans="1:21" x14ac:dyDescent="0.2">
      <c r="A51" s="6"/>
      <c r="B51" s="6" t="s">
        <v>39</v>
      </c>
      <c r="C51" s="9" t="s">
        <v>1</v>
      </c>
      <c r="D51" s="115"/>
      <c r="E51" s="21"/>
      <c r="F51" s="116"/>
      <c r="G51" s="10"/>
      <c r="H51" s="10"/>
      <c r="I51" s="10"/>
      <c r="J51" s="138">
        <v>500000</v>
      </c>
      <c r="K51" s="139"/>
      <c r="L51" s="139"/>
      <c r="M51" s="139"/>
      <c r="N51" s="138">
        <f>IF(F52&gt;J50,IF(F52&lt;=750000,F52-J50,500000),0)</f>
        <v>0</v>
      </c>
      <c r="O51" s="142"/>
      <c r="P51" s="141">
        <f>N51*12%</f>
        <v>0</v>
      </c>
      <c r="Q51" s="7"/>
      <c r="R51" s="7"/>
    </row>
    <row r="52" spans="1:21" x14ac:dyDescent="0.2">
      <c r="A52" s="6"/>
      <c r="B52" s="117" t="s">
        <v>46</v>
      </c>
      <c r="C52" s="9" t="s">
        <v>1</v>
      </c>
      <c r="D52" s="118" t="s">
        <v>40</v>
      </c>
      <c r="E52" s="10"/>
      <c r="F52" s="116">
        <f>P29*25%</f>
        <v>105937.5</v>
      </c>
      <c r="G52" s="10"/>
      <c r="H52" s="10"/>
      <c r="I52" s="10"/>
      <c r="J52" s="138">
        <f>P29-J50-J51</f>
        <v>-326250</v>
      </c>
      <c r="K52" s="139"/>
      <c r="L52" s="139"/>
      <c r="M52" s="139"/>
      <c r="N52" s="138">
        <f>IF(F52&gt;750000,F52-750000,0)</f>
        <v>0</v>
      </c>
      <c r="O52" s="140"/>
      <c r="P52" s="143">
        <f>N52*10%</f>
        <v>0</v>
      </c>
      <c r="Q52" s="7"/>
      <c r="R52" s="7"/>
    </row>
    <row r="53" spans="1:21" x14ac:dyDescent="0.2">
      <c r="A53" s="6"/>
      <c r="B53" s="117" t="s">
        <v>47</v>
      </c>
      <c r="C53" s="9"/>
      <c r="D53" s="118" t="s">
        <v>40</v>
      </c>
      <c r="E53" s="10"/>
      <c r="F53" s="116">
        <f>120000+29000</f>
        <v>149000</v>
      </c>
      <c r="G53" s="10"/>
      <c r="H53" s="10"/>
      <c r="I53" s="10"/>
      <c r="J53" s="144">
        <f>SUM(J50:J52)</f>
        <v>423750</v>
      </c>
      <c r="K53" s="139"/>
      <c r="L53" s="139"/>
      <c r="M53" s="139"/>
      <c r="N53" s="144">
        <f>SUM(N50:N52)</f>
        <v>105937.5</v>
      </c>
      <c r="O53" s="145"/>
      <c r="P53" s="146">
        <f>SUM(P50:P52)</f>
        <v>15890.625</v>
      </c>
      <c r="Q53" s="7"/>
      <c r="R53" s="7"/>
    </row>
    <row r="54" spans="1:21" ht="13.5" thickBot="1" x14ac:dyDescent="0.25">
      <c r="A54" s="6"/>
      <c r="B54" s="148" t="s">
        <v>41</v>
      </c>
      <c r="C54" s="82" t="s">
        <v>1</v>
      </c>
      <c r="D54" s="119" t="s">
        <v>40</v>
      </c>
      <c r="E54" s="33"/>
      <c r="F54" s="147">
        <f>N45</f>
        <v>5000</v>
      </c>
      <c r="G54" s="10"/>
      <c r="H54" s="10"/>
      <c r="I54" s="10"/>
      <c r="J54" s="7"/>
      <c r="K54" s="10"/>
      <c r="L54" s="10"/>
      <c r="M54" s="10"/>
      <c r="N54" s="55"/>
      <c r="O54" s="25"/>
      <c r="P54" s="7"/>
      <c r="Q54" s="7"/>
      <c r="R54" s="7"/>
    </row>
    <row r="55" spans="1:21" ht="13.5" thickBot="1" x14ac:dyDescent="0.25">
      <c r="A55" s="30"/>
      <c r="B55" s="31"/>
      <c r="C55" s="82"/>
      <c r="D55" s="120"/>
      <c r="E55" s="33"/>
      <c r="F55" s="33"/>
      <c r="G55" s="33"/>
      <c r="H55" s="33"/>
      <c r="I55" s="33"/>
      <c r="J55" s="33"/>
      <c r="K55" s="33"/>
      <c r="L55" s="33"/>
      <c r="M55" s="33"/>
      <c r="N55" s="121"/>
      <c r="O55" s="36"/>
      <c r="P55" s="7"/>
      <c r="Q55" s="7"/>
      <c r="R55" s="7"/>
    </row>
    <row r="56" spans="1:21" ht="13.5" thickBot="1" x14ac:dyDescent="0.25">
      <c r="A56" s="7"/>
      <c r="B56" s="7"/>
      <c r="C56" s="9"/>
      <c r="D56" s="122"/>
      <c r="E56" s="10"/>
      <c r="F56" s="10"/>
      <c r="G56" s="10"/>
      <c r="H56" s="10"/>
      <c r="I56" s="10"/>
      <c r="J56" s="10"/>
      <c r="K56" s="10"/>
      <c r="L56" s="10"/>
      <c r="M56" s="10"/>
      <c r="N56" s="123"/>
      <c r="O56" s="10"/>
      <c r="P56" s="123"/>
      <c r="Q56" s="7"/>
      <c r="R56" s="7"/>
    </row>
    <row r="57" spans="1:21" x14ac:dyDescent="0.2">
      <c r="A57" s="124"/>
      <c r="B57" s="125"/>
      <c r="C57" s="126"/>
      <c r="D57" s="127"/>
      <c r="E57" s="128"/>
      <c r="F57" s="128"/>
      <c r="G57" s="128"/>
      <c r="H57" s="128"/>
      <c r="I57" s="128"/>
      <c r="J57" s="128"/>
      <c r="K57" s="128"/>
      <c r="L57" s="128"/>
      <c r="M57" s="128"/>
      <c r="N57" s="128"/>
      <c r="O57" s="128"/>
      <c r="P57" s="128"/>
      <c r="Q57" s="126"/>
      <c r="R57" s="129"/>
    </row>
    <row r="58" spans="1:21" x14ac:dyDescent="0.2">
      <c r="A58" s="6"/>
      <c r="B58" s="176" t="s">
        <v>42</v>
      </c>
      <c r="C58" s="176"/>
      <c r="D58" s="176"/>
      <c r="E58" s="176"/>
      <c r="F58" s="176"/>
      <c r="G58" s="176"/>
      <c r="H58" s="176"/>
      <c r="I58" s="176"/>
      <c r="J58" s="176"/>
      <c r="K58" s="176"/>
      <c r="L58" s="176"/>
      <c r="M58" s="176"/>
      <c r="N58" s="176"/>
      <c r="O58" s="176"/>
      <c r="P58" s="176"/>
      <c r="Q58" s="7"/>
      <c r="R58" s="25"/>
    </row>
    <row r="59" spans="1:21" x14ac:dyDescent="0.2">
      <c r="A59" s="6"/>
      <c r="B59" s="130"/>
      <c r="C59" s="130"/>
      <c r="D59" s="130"/>
      <c r="E59" s="130"/>
      <c r="F59" s="130"/>
      <c r="G59" s="130"/>
      <c r="H59" s="130"/>
      <c r="I59" s="130"/>
      <c r="J59" s="130"/>
      <c r="K59" s="130"/>
      <c r="L59" s="130"/>
      <c r="M59" s="130"/>
      <c r="N59" s="130"/>
      <c r="O59" s="10"/>
      <c r="P59" s="10"/>
      <c r="Q59" s="7"/>
      <c r="R59" s="25"/>
    </row>
    <row r="60" spans="1:21" x14ac:dyDescent="0.2">
      <c r="A60" s="6"/>
      <c r="B60" s="130"/>
      <c r="C60" s="130"/>
      <c r="D60" s="130"/>
      <c r="E60" s="130"/>
      <c r="F60" s="130"/>
      <c r="G60" s="130"/>
      <c r="H60" s="130"/>
      <c r="I60" s="130"/>
      <c r="J60" s="130"/>
      <c r="K60" s="130"/>
      <c r="L60" s="130"/>
      <c r="M60" s="130"/>
      <c r="N60" s="130"/>
      <c r="O60" s="10"/>
      <c r="P60" s="10"/>
      <c r="Q60" s="7"/>
      <c r="R60" s="25"/>
    </row>
    <row r="61" spans="1:21" x14ac:dyDescent="0.2">
      <c r="A61" s="6"/>
      <c r="B61" s="7"/>
      <c r="C61" s="9"/>
      <c r="D61" s="10"/>
      <c r="E61" s="10"/>
      <c r="F61" s="10"/>
      <c r="G61" s="10"/>
      <c r="H61" s="10"/>
      <c r="I61" s="10"/>
      <c r="J61" s="10"/>
      <c r="K61" s="10"/>
      <c r="L61" s="10"/>
      <c r="M61" s="10"/>
      <c r="N61" s="10"/>
      <c r="O61" s="10"/>
      <c r="P61" s="10"/>
      <c r="Q61" s="7"/>
      <c r="R61" s="25"/>
    </row>
    <row r="62" spans="1:21" x14ac:dyDescent="0.2">
      <c r="A62" s="6"/>
      <c r="B62" s="7"/>
      <c r="C62" s="9"/>
      <c r="D62" s="10"/>
      <c r="E62" s="10"/>
      <c r="F62" s="10"/>
      <c r="G62" s="10"/>
      <c r="H62" s="10"/>
      <c r="I62" s="10"/>
      <c r="J62" s="10"/>
      <c r="K62" s="10"/>
      <c r="L62" s="10"/>
      <c r="M62" s="10"/>
      <c r="N62" s="10"/>
      <c r="O62" s="10"/>
      <c r="P62" s="10"/>
      <c r="Q62" s="7"/>
      <c r="R62" s="25"/>
    </row>
    <row r="63" spans="1:21" ht="13.5" thickBot="1" x14ac:dyDescent="0.25">
      <c r="A63" s="131" t="s">
        <v>43</v>
      </c>
      <c r="B63" s="31"/>
      <c r="C63" s="82"/>
      <c r="D63" s="33"/>
      <c r="E63" s="33"/>
      <c r="F63" s="33"/>
      <c r="G63" s="33"/>
      <c r="H63" s="33"/>
      <c r="I63" s="33"/>
      <c r="J63" s="33"/>
      <c r="K63" s="33"/>
      <c r="L63" s="33"/>
      <c r="M63" s="33"/>
      <c r="N63" s="33"/>
      <c r="O63" s="33"/>
      <c r="P63" s="33"/>
      <c r="Q63" s="31"/>
      <c r="R63" s="36"/>
    </row>
    <row r="64" spans="1:21" x14ac:dyDescent="0.2">
      <c r="U64" s="136"/>
    </row>
    <row r="65" spans="1:21" x14ac:dyDescent="0.2">
      <c r="A65" s="137"/>
      <c r="B65" s="137"/>
      <c r="C65" s="137"/>
      <c r="D65" s="137"/>
      <c r="E65" s="137"/>
      <c r="F65" s="137"/>
      <c r="G65" s="137"/>
      <c r="H65" s="137"/>
      <c r="I65" s="137"/>
      <c r="J65" s="137"/>
      <c r="K65" s="137"/>
      <c r="L65" s="137"/>
      <c r="M65" s="137"/>
      <c r="N65" s="137"/>
      <c r="O65" s="137"/>
      <c r="P65" s="137"/>
      <c r="Q65" s="137"/>
      <c r="R65" s="137"/>
    </row>
    <row r="66" spans="1:21" ht="18.75" x14ac:dyDescent="0.3">
      <c r="A66" s="137"/>
      <c r="B66" s="137"/>
      <c r="C66" s="137"/>
      <c r="D66" s="137"/>
      <c r="E66" s="137"/>
      <c r="F66" s="137"/>
      <c r="G66" s="137"/>
      <c r="H66" s="137"/>
      <c r="I66" s="137"/>
      <c r="J66" s="137"/>
      <c r="K66" s="137"/>
      <c r="L66" s="137"/>
      <c r="M66" s="137"/>
      <c r="N66" s="137"/>
      <c r="O66" s="137"/>
      <c r="P66" s="137"/>
      <c r="Q66" s="137"/>
      <c r="R66" s="137"/>
      <c r="U66" s="135"/>
    </row>
  </sheetData>
  <mergeCells count="18">
    <mergeCell ref="B44:D44"/>
    <mergeCell ref="B45:D45"/>
    <mergeCell ref="B49:D49"/>
    <mergeCell ref="B58:P58"/>
    <mergeCell ref="J49:P49"/>
    <mergeCell ref="B42:G42"/>
    <mergeCell ref="J3:P3"/>
    <mergeCell ref="B5:Q5"/>
    <mergeCell ref="B6:Q6"/>
    <mergeCell ref="L10:N10"/>
    <mergeCell ref="D12:F12"/>
    <mergeCell ref="B18:D18"/>
    <mergeCell ref="D11:F11"/>
    <mergeCell ref="B19:D19"/>
    <mergeCell ref="B20:D20"/>
    <mergeCell ref="B21:D21"/>
    <mergeCell ref="B28:D28"/>
    <mergeCell ref="B32:D32"/>
  </mergeCells>
  <pageMargins left="0.31" right="0.23" top="0.75" bottom="0.75" header="0.3" footer="0.3"/>
  <pageSetup scale="8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Tax Calculator</vt:lpstr>
      <vt:lpstr>'Tax Calculator'!Print_Area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2019-06-16T07:31:46Z</dcterms:modified>
</cp:coreProperties>
</file>